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fund\10 اهرمی\گزارش ماهانه\1405\02\"/>
    </mc:Choice>
  </mc:AlternateContent>
  <xr:revisionPtr revIDLastSave="0" documentId="13_ncr:1_{B3AE4EF5-D224-4089-96F5-7BBF1573D5BE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روکش" sheetId="16" r:id="rId1"/>
    <sheet name=" سهام " sheetId="22" r:id="rId2"/>
    <sheet name="شمش" sheetId="28" r:id="rId3"/>
    <sheet name="اوراق " sheetId="23" r:id="rId4"/>
    <sheet name="تعدیل اوراق " sheetId="24" r:id="rId5"/>
    <sheet name="سپرده" sheetId="25" r:id="rId6"/>
    <sheet name="درآمدها" sheetId="11" r:id="rId7"/>
    <sheet name="درآمد سرمایه گذاری در سهام" sheetId="29" r:id="rId8"/>
    <sheet name="درآمد سرمایه گذاری در شمش " sheetId="5" r:id="rId9"/>
    <sheet name="درآمد سرمایه گذاری در اوراق بها" sheetId="6" r:id="rId10"/>
    <sheet name="درآمد سپرده بانکی" sheetId="27" r:id="rId11"/>
    <sheet name="سایر درآمدها" sheetId="8" r:id="rId12"/>
    <sheet name="درآمد سود سهام" sheetId="18" r:id="rId13"/>
    <sheet name="سود اوراق بهادار" sheetId="13" r:id="rId14"/>
    <sheet name="سود سپرده بانکی" sheetId="26" r:id="rId15"/>
    <sheet name="درآمد ناشی ازفروش" sheetId="15" r:id="rId16"/>
    <sheet name="درآمد ناشی از تغییر قیمت  " sheetId="14" r:id="rId17"/>
  </sheets>
  <externalReferences>
    <externalReference r:id="rId18"/>
  </externalReferences>
  <definedNames>
    <definedName name="_xlnm._FilterDatabase" localSheetId="1" hidden="1">' سهام '!$A$9:$W$101</definedName>
    <definedName name="_xlnm._FilterDatabase" localSheetId="4" hidden="1">'تعدیل اوراق '!$A$9:$M$9</definedName>
    <definedName name="_xlnm._FilterDatabase" localSheetId="10" hidden="1">'درآمد سپرده بانکی'!$A$7:$J$7</definedName>
    <definedName name="_xlnm._FilterDatabase" localSheetId="9" hidden="1">'درآمد سرمایه گذاری در اوراق بها'!$A$9:$Q$9</definedName>
    <definedName name="_xlnm._FilterDatabase" localSheetId="7" hidden="1">'درآمد سرمایه گذاری در سهام'!$A$10:$AA$10</definedName>
    <definedName name="_xlnm._FilterDatabase" localSheetId="8" hidden="1">'درآمد سرمایه گذاری در شمش '!#REF!</definedName>
    <definedName name="_xlnm._FilterDatabase" localSheetId="16" hidden="1">'درآمد ناشی از تغییر قیمت  '!$A$6:$Q$6</definedName>
    <definedName name="_xlnm._FilterDatabase" localSheetId="15" hidden="1">'درآمد ناشی ازفروش'!$A$6:$Q$49</definedName>
    <definedName name="_xlnm._FilterDatabase" localSheetId="5" hidden="1">سپرده!$A$8:$K$8</definedName>
    <definedName name="_xlnm._FilterDatabase" localSheetId="13" hidden="1">'سود اوراق بهادار'!$A$6:$R$6</definedName>
    <definedName name="_xlnm._FilterDatabase" localSheetId="14" hidden="1">'سود سپرده بانکی'!$A$7:$L$7</definedName>
    <definedName name="_xlnm._FilterDatabase" localSheetId="2" hidden="1">شمش!$A$9:$W$11</definedName>
    <definedName name="a">#REF!</definedName>
    <definedName name="bb">#REF!</definedName>
    <definedName name="_xlnm.Print_Area" localSheetId="1">' سهام '!$A$1:$W$102</definedName>
    <definedName name="_xlnm.Print_Area" localSheetId="3">'اوراق '!$A$1:$AG$11</definedName>
    <definedName name="_xlnm.Print_Area" localSheetId="4">'تعدیل اوراق '!$A$1:$M$23</definedName>
    <definedName name="_xlnm.Print_Area" localSheetId="10">'درآمد سپرده بانکی'!$A$1:$J$16</definedName>
    <definedName name="_xlnm.Print_Area" localSheetId="9">'درآمد سرمایه گذاری در اوراق بها'!$A$1:$Q$12</definedName>
    <definedName name="_xlnm.Print_Area" localSheetId="7">'درآمد سرمایه گذاری در سهام'!$A$1:$U$215</definedName>
    <definedName name="_xlnm.Print_Area" localSheetId="8">'درآمد سرمایه گذاری در شمش '!$A$1:$U$14</definedName>
    <definedName name="_xlnm.Print_Area" localSheetId="12">'درآمد سود سهام'!$A$1:$S$143</definedName>
    <definedName name="_xlnm.Print_Area" localSheetId="16">'درآمد ناشی از تغییر قیمت  '!$A$1:$Q$104</definedName>
    <definedName name="_xlnm.Print_Area" localSheetId="15">'درآمد ناشی ازفروش'!$A$1:$Q$194</definedName>
    <definedName name="_xlnm.Print_Area" localSheetId="6">درآمدها!$A$1:$I$16</definedName>
    <definedName name="_xlnm.Print_Area" localSheetId="0">روکش!$A$1:$J$36</definedName>
    <definedName name="_xlnm.Print_Area" localSheetId="11">'سایر درآمدها'!$A$1:$E$11</definedName>
    <definedName name="_xlnm.Print_Area" localSheetId="5">سپرده!$A$1:$K$16</definedName>
    <definedName name="_xlnm.Print_Area" localSheetId="13">'سود اوراق بهادار'!$A$1:$R$10</definedName>
    <definedName name="_xlnm.Print_Area" localSheetId="14">'سود سپرده بانکی'!$A$1:$L$16</definedName>
    <definedName name="_xlnm.Print_Area" localSheetId="2">شمش!$A$1:$W$12</definedName>
    <definedName name="_xlnm.Print_Titles" localSheetId="1">' سهام '!$7:$9</definedName>
    <definedName name="_xlnm.Print_Titles" localSheetId="7">'درآمد سرمایه گذاری در سهام'!$7:$10</definedName>
    <definedName name="_xlnm.Print_Titles" localSheetId="8">'درآمد سرمایه گذاری در شمش '!$7:$10</definedName>
    <definedName name="_xlnm.Print_Titles" localSheetId="16">'درآمد ناشی از تغییر قیمت  '!$5:$6</definedName>
    <definedName name="_xlnm.Print_Titles" localSheetId="15">'درآمد ناشی ازفروش'!$5:$6</definedName>
    <definedName name="_xlnm.Print_Titles" localSheetId="2">شمش!$7:$9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1" l="1"/>
  <c r="E12" i="11"/>
  <c r="E11" i="11"/>
  <c r="I8" i="27"/>
  <c r="I14" i="27"/>
  <c r="C8" i="27"/>
  <c r="U11" i="5"/>
  <c r="K11" i="5"/>
  <c r="G11" i="29"/>
  <c r="I98" i="14"/>
  <c r="E12" i="5" s="1"/>
  <c r="I12" i="5" s="1"/>
  <c r="K12" i="5" s="1"/>
  <c r="C5" i="14"/>
  <c r="Q191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Q74" i="15"/>
  <c r="Q75" i="15"/>
  <c r="Q76" i="15"/>
  <c r="Q77" i="15"/>
  <c r="Q78" i="15"/>
  <c r="Q79" i="15"/>
  <c r="Q80" i="15"/>
  <c r="Q81" i="15"/>
  <c r="Q82" i="15"/>
  <c r="Q83" i="15"/>
  <c r="Q84" i="15"/>
  <c r="Q85" i="15"/>
  <c r="Q86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101" i="15"/>
  <c r="Q102" i="15"/>
  <c r="Q103" i="15"/>
  <c r="Q104" i="15"/>
  <c r="Q105" i="15"/>
  <c r="Q106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Q119" i="15"/>
  <c r="Q120" i="15"/>
  <c r="Q121" i="15"/>
  <c r="Q122" i="15"/>
  <c r="Q123" i="15"/>
  <c r="Q124" i="15"/>
  <c r="Q125" i="15"/>
  <c r="Q126" i="15"/>
  <c r="Q127" i="15"/>
  <c r="Q128" i="15"/>
  <c r="Q129" i="15"/>
  <c r="Q130" i="15"/>
  <c r="Q131" i="15"/>
  <c r="Q132" i="15"/>
  <c r="Q133" i="15"/>
  <c r="Q134" i="15"/>
  <c r="Q135" i="15"/>
  <c r="Q136" i="15"/>
  <c r="Q137" i="15"/>
  <c r="Q138" i="15"/>
  <c r="Q139" i="15"/>
  <c r="Q140" i="15"/>
  <c r="Q141" i="15"/>
  <c r="Q142" i="15"/>
  <c r="Q143" i="15"/>
  <c r="Q144" i="15"/>
  <c r="Q145" i="15"/>
  <c r="Q146" i="15"/>
  <c r="Q147" i="15"/>
  <c r="Q148" i="15"/>
  <c r="Q149" i="15"/>
  <c r="Q150" i="15"/>
  <c r="Q151" i="15"/>
  <c r="Q152" i="15"/>
  <c r="Q153" i="15"/>
  <c r="Q154" i="15"/>
  <c r="Q155" i="15"/>
  <c r="Q156" i="15"/>
  <c r="Q157" i="15"/>
  <c r="Q158" i="15"/>
  <c r="Q159" i="15"/>
  <c r="Q160" i="15"/>
  <c r="Q161" i="15"/>
  <c r="Q162" i="15"/>
  <c r="Q163" i="15"/>
  <c r="Q164" i="15"/>
  <c r="Q165" i="15"/>
  <c r="Q166" i="15"/>
  <c r="Q167" i="15"/>
  <c r="Q168" i="15"/>
  <c r="Q169" i="15"/>
  <c r="Q170" i="15"/>
  <c r="Q171" i="15"/>
  <c r="Q172" i="15"/>
  <c r="Q173" i="15"/>
  <c r="Q174" i="15"/>
  <c r="Q175" i="15"/>
  <c r="Q176" i="15"/>
  <c r="Q177" i="15"/>
  <c r="Q178" i="15"/>
  <c r="Q179" i="15"/>
  <c r="Q180" i="15"/>
  <c r="Q181" i="15"/>
  <c r="Q182" i="15"/>
  <c r="Q183" i="15"/>
  <c r="Q184" i="15"/>
  <c r="Q185" i="15"/>
  <c r="Q186" i="15"/>
  <c r="Q187" i="15"/>
  <c r="Q188" i="15"/>
  <c r="Q189" i="15"/>
  <c r="Q190" i="15"/>
  <c r="Q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A3" i="26"/>
  <c r="N6" i="13"/>
  <c r="H6" i="13"/>
  <c r="K143" i="18"/>
  <c r="J143" i="18"/>
  <c r="L143" i="18"/>
  <c r="M143" i="18"/>
  <c r="N143" i="18"/>
  <c r="O143" i="18"/>
  <c r="P143" i="18"/>
  <c r="Q143" i="18"/>
  <c r="R143" i="18"/>
  <c r="S143" i="18"/>
  <c r="I143" i="18"/>
  <c r="O6" i="18"/>
  <c r="K23" i="24"/>
  <c r="W10" i="28"/>
  <c r="W11" i="22"/>
  <c r="W12" i="22"/>
  <c r="W13" i="22"/>
  <c r="W14" i="22"/>
  <c r="W15" i="22"/>
  <c r="W16" i="22"/>
  <c r="W17" i="22"/>
  <c r="W18" i="22"/>
  <c r="W19" i="22"/>
  <c r="W20" i="22"/>
  <c r="W21" i="22"/>
  <c r="W22" i="22"/>
  <c r="W23" i="22"/>
  <c r="W24" i="22"/>
  <c r="W25" i="22"/>
  <c r="W26" i="22"/>
  <c r="W27" i="22"/>
  <c r="W28" i="22"/>
  <c r="W29" i="22"/>
  <c r="W30" i="22"/>
  <c r="W31" i="22"/>
  <c r="W32" i="22"/>
  <c r="W33" i="22"/>
  <c r="W34" i="22"/>
  <c r="W35" i="22"/>
  <c r="W36" i="22"/>
  <c r="W37" i="22"/>
  <c r="W38" i="22"/>
  <c r="W39" i="22"/>
  <c r="W40" i="22"/>
  <c r="W41" i="22"/>
  <c r="W42" i="22"/>
  <c r="W43" i="22"/>
  <c r="W44" i="22"/>
  <c r="W45" i="22"/>
  <c r="W46" i="22"/>
  <c r="W47" i="22"/>
  <c r="W48" i="22"/>
  <c r="W49" i="22"/>
  <c r="W50" i="22"/>
  <c r="W51" i="22"/>
  <c r="W52" i="22"/>
  <c r="W53" i="22"/>
  <c r="W54" i="22"/>
  <c r="W55" i="22"/>
  <c r="W56" i="22"/>
  <c r="W57" i="22"/>
  <c r="W58" i="22"/>
  <c r="W59" i="22"/>
  <c r="W60" i="22"/>
  <c r="W61" i="22"/>
  <c r="W62" i="22"/>
  <c r="W63" i="22"/>
  <c r="W64" i="22"/>
  <c r="W65" i="22"/>
  <c r="W66" i="22"/>
  <c r="W67" i="22"/>
  <c r="W68" i="22"/>
  <c r="W69" i="22"/>
  <c r="W70" i="22"/>
  <c r="W71" i="22"/>
  <c r="W72" i="22"/>
  <c r="W73" i="22"/>
  <c r="W74" i="22"/>
  <c r="W75" i="22"/>
  <c r="W76" i="22"/>
  <c r="W77" i="22"/>
  <c r="W78" i="22"/>
  <c r="W79" i="22"/>
  <c r="W80" i="22"/>
  <c r="W81" i="22"/>
  <c r="W82" i="22"/>
  <c r="W83" i="22"/>
  <c r="W84" i="22"/>
  <c r="W85" i="22"/>
  <c r="W86" i="22"/>
  <c r="W87" i="22"/>
  <c r="W88" i="22"/>
  <c r="W89" i="22"/>
  <c r="W90" i="22"/>
  <c r="W91" i="22"/>
  <c r="W92" i="22"/>
  <c r="W93" i="22"/>
  <c r="W94" i="22"/>
  <c r="W95" i="22"/>
  <c r="W96" i="22"/>
  <c r="W97" i="22"/>
  <c r="W98" i="22"/>
  <c r="W99" i="22"/>
  <c r="W100" i="22"/>
  <c r="W10" i="22"/>
  <c r="C10" i="8"/>
  <c r="M13" i="5"/>
  <c r="G14" i="27"/>
  <c r="C14" i="27"/>
  <c r="M214" i="29"/>
  <c r="K5" i="14" l="1"/>
  <c r="Q14" i="29"/>
  <c r="Q15" i="29"/>
  <c r="Q90" i="29"/>
  <c r="Q33" i="29"/>
  <c r="Q154" i="29"/>
  <c r="Q19" i="29"/>
  <c r="Q156" i="29"/>
  <c r="Q16" i="29"/>
  <c r="Q201" i="29"/>
  <c r="Q144" i="29"/>
  <c r="Q130" i="29"/>
  <c r="Q85" i="29"/>
  <c r="Q22" i="29"/>
  <c r="Q164" i="29"/>
  <c r="Q102" i="29"/>
  <c r="Q199" i="29"/>
  <c r="Q124" i="29"/>
  <c r="Q146" i="29"/>
  <c r="Q137" i="29"/>
  <c r="Q198" i="29"/>
  <c r="Q111" i="29"/>
  <c r="Q172" i="29"/>
  <c r="Q35" i="29"/>
  <c r="Q187" i="29"/>
  <c r="Q190" i="29"/>
  <c r="Q62" i="29"/>
  <c r="U101" i="22"/>
  <c r="S101" i="22"/>
  <c r="Q11" i="29"/>
  <c r="Q153" i="29"/>
  <c r="Q119" i="29"/>
  <c r="Q23" i="29"/>
  <c r="Q20" i="29"/>
  <c r="Q204" i="29"/>
  <c r="Q58" i="29"/>
  <c r="Q175" i="29"/>
  <c r="Q64" i="29"/>
  <c r="Q47" i="29"/>
  <c r="Q29" i="29"/>
  <c r="Q104" i="29"/>
  <c r="Q98" i="29"/>
  <c r="Q116" i="29"/>
  <c r="Q113" i="29"/>
  <c r="Q107" i="29"/>
  <c r="Q46" i="29"/>
  <c r="Q179" i="29"/>
  <c r="Q151" i="29"/>
  <c r="Q48" i="29"/>
  <c r="Q50" i="29"/>
  <c r="Q53" i="29"/>
  <c r="Q135" i="29"/>
  <c r="Q180" i="29"/>
  <c r="Q73" i="29"/>
  <c r="Q193" i="29"/>
  <c r="Q184" i="29"/>
  <c r="Q101" i="29"/>
  <c r="Q152" i="29"/>
  <c r="Q39" i="29"/>
  <c r="Q103" i="29"/>
  <c r="Q51" i="29"/>
  <c r="Q125" i="29"/>
  <c r="Q182" i="29"/>
  <c r="Q109" i="29"/>
  <c r="Q195" i="29"/>
  <c r="Q95" i="29"/>
  <c r="Q56" i="29"/>
  <c r="Q112" i="29"/>
  <c r="Q202" i="29"/>
  <c r="Q211" i="29"/>
  <c r="Q213" i="29"/>
  <c r="Q11" i="5"/>
  <c r="Q13" i="5" s="1"/>
  <c r="M191" i="15"/>
  <c r="O191" i="15"/>
  <c r="I11" i="11"/>
  <c r="C6" i="6"/>
  <c r="O12" i="5"/>
  <c r="S12" i="5" s="1"/>
  <c r="E13" i="5"/>
  <c r="O210" i="29"/>
  <c r="O211" i="29"/>
  <c r="O213" i="29"/>
  <c r="E210" i="29"/>
  <c r="E211" i="29"/>
  <c r="E213" i="29"/>
  <c r="C5" i="15"/>
  <c r="K5" i="15"/>
  <c r="H6" i="26"/>
  <c r="B15" i="26"/>
  <c r="H15" i="26"/>
  <c r="L14" i="26"/>
  <c r="F14" i="26"/>
  <c r="F13" i="26"/>
  <c r="C13" i="27" s="1"/>
  <c r="D15" i="26"/>
  <c r="J15" i="26"/>
  <c r="B6" i="26"/>
  <c r="W11" i="28"/>
  <c r="Q17" i="29"/>
  <c r="Q44" i="29"/>
  <c r="Q68" i="29"/>
  <c r="Q79" i="29"/>
  <c r="Q87" i="29"/>
  <c r="Q115" i="29"/>
  <c r="Q118" i="29"/>
  <c r="Q126" i="29"/>
  <c r="Q136" i="29"/>
  <c r="Q142" i="29"/>
  <c r="Q147" i="29"/>
  <c r="Q158" i="29"/>
  <c r="Q163" i="29"/>
  <c r="Q171" i="29"/>
  <c r="Q173" i="29"/>
  <c r="Q177" i="29"/>
  <c r="Q178" i="29"/>
  <c r="Q183" i="29"/>
  <c r="Q186" i="29"/>
  <c r="Q188" i="29"/>
  <c r="Q189" i="29"/>
  <c r="Q203" i="29"/>
  <c r="Q205" i="29"/>
  <c r="Q208" i="29"/>
  <c r="Q209" i="29"/>
  <c r="Q210" i="29"/>
  <c r="O12" i="29"/>
  <c r="O14" i="29"/>
  <c r="O15" i="29"/>
  <c r="O17" i="29"/>
  <c r="O18" i="29"/>
  <c r="O19" i="29"/>
  <c r="O20" i="29"/>
  <c r="O22" i="29"/>
  <c r="O24" i="29"/>
  <c r="O28" i="29"/>
  <c r="O31" i="29"/>
  <c r="O35" i="29"/>
  <c r="O37" i="29"/>
  <c r="O39" i="29"/>
  <c r="O41" i="29"/>
  <c r="O42" i="29"/>
  <c r="O45" i="29"/>
  <c r="O50" i="29"/>
  <c r="O51" i="29"/>
  <c r="O52" i="29"/>
  <c r="O53" i="29"/>
  <c r="O54" i="29"/>
  <c r="O55" i="29"/>
  <c r="O57" i="29"/>
  <c r="O58" i="29"/>
  <c r="O59" i="29"/>
  <c r="O60" i="29"/>
  <c r="O61" i="29"/>
  <c r="O63" i="29"/>
  <c r="O64" i="29"/>
  <c r="O65" i="29"/>
  <c r="O66" i="29"/>
  <c r="O67" i="29"/>
  <c r="O69" i="29"/>
  <c r="O72" i="29"/>
  <c r="O74" i="29"/>
  <c r="O75" i="29"/>
  <c r="O77" i="29"/>
  <c r="O80" i="29"/>
  <c r="O81" i="29"/>
  <c r="O82" i="29"/>
  <c r="O84" i="29"/>
  <c r="O86" i="29"/>
  <c r="O90" i="29"/>
  <c r="O94" i="29"/>
  <c r="O97" i="29"/>
  <c r="O99" i="29"/>
  <c r="O100" i="29"/>
  <c r="O102" i="29"/>
  <c r="O104" i="29"/>
  <c r="O105" i="29"/>
  <c r="O106" i="29"/>
  <c r="O108" i="29"/>
  <c r="O110" i="29"/>
  <c r="O117" i="29"/>
  <c r="O120" i="29"/>
  <c r="O121" i="29"/>
  <c r="O124" i="29"/>
  <c r="O127" i="29"/>
  <c r="O129" i="29"/>
  <c r="O130" i="29"/>
  <c r="O132" i="29"/>
  <c r="O133" i="29"/>
  <c r="O135" i="29"/>
  <c r="O137" i="29"/>
  <c r="O138" i="29"/>
  <c r="O139" i="29"/>
  <c r="O140" i="29"/>
  <c r="O143" i="29"/>
  <c r="O145" i="29"/>
  <c r="O146" i="29"/>
  <c r="O147" i="29"/>
  <c r="O150" i="29"/>
  <c r="O151" i="29"/>
  <c r="O152" i="29"/>
  <c r="O153" i="29"/>
  <c r="O156" i="29"/>
  <c r="O160" i="29"/>
  <c r="O161" i="29"/>
  <c r="O162" i="29"/>
  <c r="O164" i="29"/>
  <c r="O165" i="29"/>
  <c r="O166" i="29"/>
  <c r="O168" i="29"/>
  <c r="O172" i="29"/>
  <c r="O173" i="29"/>
  <c r="O174" i="29"/>
  <c r="O176" i="29"/>
  <c r="O177" i="29"/>
  <c r="O178" i="29"/>
  <c r="O182" i="29"/>
  <c r="O184" i="29"/>
  <c r="O186" i="29"/>
  <c r="O190" i="29"/>
  <c r="O192" i="29"/>
  <c r="O193" i="29"/>
  <c r="O194" i="29"/>
  <c r="O195" i="29"/>
  <c r="O197" i="29"/>
  <c r="O198" i="29"/>
  <c r="O199" i="29"/>
  <c r="O200" i="29"/>
  <c r="O201" i="29"/>
  <c r="O202" i="29"/>
  <c r="O204" i="29"/>
  <c r="O207" i="29"/>
  <c r="E10" i="8"/>
  <c r="E12" i="29"/>
  <c r="E14" i="29"/>
  <c r="E15" i="29"/>
  <c r="E17" i="29"/>
  <c r="E19" i="29"/>
  <c r="E20" i="29"/>
  <c r="E22" i="29"/>
  <c r="E24" i="29"/>
  <c r="E28" i="29"/>
  <c r="E31" i="29"/>
  <c r="E35" i="29"/>
  <c r="E37" i="29"/>
  <c r="E39" i="29"/>
  <c r="E41" i="29"/>
  <c r="E42" i="29"/>
  <c r="E45" i="29"/>
  <c r="E50" i="29"/>
  <c r="E51" i="29"/>
  <c r="E52" i="29"/>
  <c r="E53" i="29"/>
  <c r="E54" i="29"/>
  <c r="E55" i="29"/>
  <c r="E57" i="29"/>
  <c r="E58" i="29"/>
  <c r="E59" i="29"/>
  <c r="E60" i="29"/>
  <c r="E61" i="29"/>
  <c r="E63" i="29"/>
  <c r="E64" i="29"/>
  <c r="E65" i="29"/>
  <c r="E66" i="29"/>
  <c r="E67" i="29"/>
  <c r="E69" i="29"/>
  <c r="E72" i="29"/>
  <c r="E74" i="29"/>
  <c r="E75" i="29"/>
  <c r="E77" i="29"/>
  <c r="E80" i="29"/>
  <c r="E81" i="29"/>
  <c r="E82" i="29"/>
  <c r="E84" i="29"/>
  <c r="E86" i="29"/>
  <c r="E90" i="29"/>
  <c r="E94" i="29"/>
  <c r="E97" i="29"/>
  <c r="E99" i="29"/>
  <c r="E100" i="29"/>
  <c r="E102" i="29"/>
  <c r="E104" i="29"/>
  <c r="E105" i="29"/>
  <c r="E106" i="29"/>
  <c r="E108" i="29"/>
  <c r="E110" i="29"/>
  <c r="E117" i="29"/>
  <c r="E120" i="29"/>
  <c r="E121" i="29"/>
  <c r="E124" i="29"/>
  <c r="E127" i="29"/>
  <c r="E129" i="29"/>
  <c r="E130" i="29"/>
  <c r="E132" i="29"/>
  <c r="E133" i="29"/>
  <c r="E135" i="29"/>
  <c r="E137" i="29"/>
  <c r="E138" i="29"/>
  <c r="E139" i="29"/>
  <c r="E140" i="29"/>
  <c r="E143" i="29"/>
  <c r="E145" i="29"/>
  <c r="E146" i="29"/>
  <c r="E147" i="29"/>
  <c r="E150" i="29"/>
  <c r="E151" i="29"/>
  <c r="E152" i="29"/>
  <c r="E153" i="29"/>
  <c r="E156" i="29"/>
  <c r="E160" i="29"/>
  <c r="E161" i="29"/>
  <c r="E162" i="29"/>
  <c r="E164" i="29"/>
  <c r="E165" i="29"/>
  <c r="E166" i="29"/>
  <c r="E168" i="29"/>
  <c r="E172" i="29"/>
  <c r="E173" i="29"/>
  <c r="E174" i="29"/>
  <c r="E176" i="29"/>
  <c r="E177" i="29"/>
  <c r="E178" i="29"/>
  <c r="E182" i="29"/>
  <c r="E184" i="29"/>
  <c r="E186" i="29"/>
  <c r="E190" i="29"/>
  <c r="E192" i="29"/>
  <c r="E193" i="29"/>
  <c r="E194" i="29"/>
  <c r="E195" i="29"/>
  <c r="E197" i="29"/>
  <c r="E198" i="29"/>
  <c r="E199" i="29"/>
  <c r="E200" i="29"/>
  <c r="E201" i="29"/>
  <c r="E202" i="29"/>
  <c r="E204" i="29"/>
  <c r="E207" i="29"/>
  <c r="F99" i="14"/>
  <c r="I8" i="14"/>
  <c r="E13" i="29" s="1"/>
  <c r="I9" i="14"/>
  <c r="E16" i="29" s="1"/>
  <c r="I10" i="14"/>
  <c r="E18" i="29" s="1"/>
  <c r="I11" i="14"/>
  <c r="E21" i="29" s="1"/>
  <c r="I12" i="14"/>
  <c r="I13" i="14"/>
  <c r="I14" i="14"/>
  <c r="I15" i="14"/>
  <c r="I16" i="14"/>
  <c r="I17" i="14"/>
  <c r="E30" i="29" s="1"/>
  <c r="I18" i="14"/>
  <c r="I19" i="14"/>
  <c r="I20" i="14"/>
  <c r="I21" i="14"/>
  <c r="I22" i="14"/>
  <c r="I23" i="14"/>
  <c r="I24" i="14"/>
  <c r="I25" i="14"/>
  <c r="I26" i="14"/>
  <c r="I27" i="14"/>
  <c r="I28" i="14"/>
  <c r="I29" i="14"/>
  <c r="E49" i="29" s="1"/>
  <c r="I30" i="14"/>
  <c r="I31" i="14"/>
  <c r="I32" i="14"/>
  <c r="I33" i="14"/>
  <c r="E70" i="29" s="1"/>
  <c r="I34" i="14"/>
  <c r="I35" i="14"/>
  <c r="I36" i="14"/>
  <c r="I37" i="14"/>
  <c r="I38" i="14"/>
  <c r="I39" i="14"/>
  <c r="I40" i="14"/>
  <c r="I41" i="14"/>
  <c r="I42" i="14"/>
  <c r="I43" i="14"/>
  <c r="I44" i="14"/>
  <c r="I45" i="14"/>
  <c r="E92" i="29" s="1"/>
  <c r="I46" i="14"/>
  <c r="I47" i="14"/>
  <c r="E95" i="29" s="1"/>
  <c r="I48" i="14"/>
  <c r="I49" i="14"/>
  <c r="I50" i="14"/>
  <c r="I51" i="14"/>
  <c r="I52" i="14"/>
  <c r="I53" i="14"/>
  <c r="E109" i="29" s="1"/>
  <c r="I54" i="14"/>
  <c r="I55" i="14"/>
  <c r="I56" i="14"/>
  <c r="I57" i="14"/>
  <c r="I58" i="14"/>
  <c r="E115" i="29" s="1"/>
  <c r="I59" i="14"/>
  <c r="E116" i="29" s="1"/>
  <c r="I60" i="14"/>
  <c r="I61" i="14"/>
  <c r="I62" i="14"/>
  <c r="I63" i="14"/>
  <c r="E123" i="29" s="1"/>
  <c r="I64" i="14"/>
  <c r="E125" i="29" s="1"/>
  <c r="I65" i="14"/>
  <c r="I66" i="14"/>
  <c r="I67" i="14"/>
  <c r="E131" i="29" s="1"/>
  <c r="I68" i="14"/>
  <c r="I69" i="14"/>
  <c r="I70" i="14"/>
  <c r="I71" i="14"/>
  <c r="I72" i="14"/>
  <c r="I73" i="14"/>
  <c r="I74" i="14"/>
  <c r="I75" i="14"/>
  <c r="E154" i="29" s="1"/>
  <c r="I76" i="14"/>
  <c r="I77" i="14"/>
  <c r="E157" i="29" s="1"/>
  <c r="I78" i="14"/>
  <c r="I79" i="14"/>
  <c r="E159" i="29" s="1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E206" i="29" s="1"/>
  <c r="I95" i="14"/>
  <c r="I96" i="14"/>
  <c r="E203" i="29" s="1"/>
  <c r="I97" i="14"/>
  <c r="E205" i="29" s="1"/>
  <c r="I7" i="14"/>
  <c r="E11" i="29" s="1"/>
  <c r="M99" i="14"/>
  <c r="E191" i="15"/>
  <c r="G191" i="15"/>
  <c r="G11" i="5"/>
  <c r="E101" i="22"/>
  <c r="G101" i="22"/>
  <c r="M101" i="22"/>
  <c r="G44" i="29"/>
  <c r="G68" i="29"/>
  <c r="G79" i="29"/>
  <c r="G87" i="29"/>
  <c r="G118" i="29"/>
  <c r="G126" i="29"/>
  <c r="G136" i="29"/>
  <c r="G142" i="29"/>
  <c r="G158" i="29"/>
  <c r="G163" i="29"/>
  <c r="G171" i="29"/>
  <c r="G183" i="29"/>
  <c r="G188" i="29"/>
  <c r="G189" i="29"/>
  <c r="G208" i="29"/>
  <c r="G209" i="29"/>
  <c r="E99" i="14"/>
  <c r="Q8" i="14"/>
  <c r="O13" i="29" s="1"/>
  <c r="Q9" i="14"/>
  <c r="O16" i="29" s="1"/>
  <c r="Q10" i="14"/>
  <c r="Q11" i="14"/>
  <c r="Q12" i="14"/>
  <c r="Q13" i="14"/>
  <c r="Q14" i="14"/>
  <c r="Q15" i="14"/>
  <c r="Q16" i="14"/>
  <c r="Q17" i="14"/>
  <c r="Q18" i="14"/>
  <c r="Q19" i="14"/>
  <c r="Q20" i="14"/>
  <c r="Q21" i="14"/>
  <c r="O36" i="29" s="1"/>
  <c r="Q22" i="14"/>
  <c r="Q23" i="14"/>
  <c r="Q24" i="14"/>
  <c r="Q25" i="14"/>
  <c r="Q26" i="14"/>
  <c r="O46" i="29" s="1"/>
  <c r="Q27" i="14"/>
  <c r="O47" i="29" s="1"/>
  <c r="Q28" i="14"/>
  <c r="O48" i="29" s="1"/>
  <c r="Q29" i="14"/>
  <c r="Q30" i="14"/>
  <c r="Q31" i="14"/>
  <c r="Q32" i="14"/>
  <c r="Q33" i="14"/>
  <c r="Q34" i="14"/>
  <c r="O71" i="29" s="1"/>
  <c r="Q35" i="14"/>
  <c r="Q36" i="14"/>
  <c r="Q37" i="14"/>
  <c r="Q38" i="14"/>
  <c r="Q39" i="14"/>
  <c r="O83" i="29" s="1"/>
  <c r="Q40" i="14"/>
  <c r="O85" i="29" s="1"/>
  <c r="Q41" i="14"/>
  <c r="Q42" i="14"/>
  <c r="Q43" i="14"/>
  <c r="Q44" i="14"/>
  <c r="O91" i="29" s="1"/>
  <c r="Q45" i="14"/>
  <c r="O92" i="29" s="1"/>
  <c r="Q46" i="14"/>
  <c r="Q47" i="14"/>
  <c r="Q48" i="14"/>
  <c r="Q49" i="14"/>
  <c r="Q50" i="14"/>
  <c r="O101" i="29" s="1"/>
  <c r="Q51" i="14"/>
  <c r="O103" i="29" s="1"/>
  <c r="Q52" i="14"/>
  <c r="O107" i="29" s="1"/>
  <c r="Q53" i="14"/>
  <c r="Q54" i="14"/>
  <c r="Q55" i="14"/>
  <c r="Q56" i="14"/>
  <c r="O113" i="29" s="1"/>
  <c r="Q57" i="14"/>
  <c r="Q58" i="14"/>
  <c r="O115" i="29" s="1"/>
  <c r="Q59" i="14"/>
  <c r="Q60" i="14"/>
  <c r="Q61" i="14"/>
  <c r="Q62" i="14"/>
  <c r="Q63" i="14"/>
  <c r="Q64" i="14"/>
  <c r="Q65" i="14"/>
  <c r="Q66" i="14"/>
  <c r="O128" i="29" s="1"/>
  <c r="Q67" i="14"/>
  <c r="O131" i="29" s="1"/>
  <c r="Q68" i="14"/>
  <c r="Q69" i="14"/>
  <c r="O136" i="29" s="1"/>
  <c r="Q70" i="14"/>
  <c r="Q71" i="14"/>
  <c r="Q72" i="14"/>
  <c r="Q73" i="14"/>
  <c r="Q74" i="14"/>
  <c r="Q75" i="14"/>
  <c r="O154" i="29" s="1"/>
  <c r="Q76" i="14"/>
  <c r="O155" i="29" s="1"/>
  <c r="Q77" i="14"/>
  <c r="O157" i="29" s="1"/>
  <c r="Q78" i="14"/>
  <c r="O158" i="29" s="1"/>
  <c r="Q79" i="14"/>
  <c r="Q80" i="14"/>
  <c r="Q81" i="14"/>
  <c r="Q82" i="14"/>
  <c r="Q83" i="14"/>
  <c r="Q84" i="14"/>
  <c r="O171" i="29" s="1"/>
  <c r="Q85" i="14"/>
  <c r="Q86" i="14"/>
  <c r="Q87" i="14"/>
  <c r="Q88" i="14"/>
  <c r="O181" i="29" s="1"/>
  <c r="Q89" i="14"/>
  <c r="Q90" i="14"/>
  <c r="Q91" i="14"/>
  <c r="Q92" i="14"/>
  <c r="Q93" i="14"/>
  <c r="Q94" i="14"/>
  <c r="O191" i="29" s="1"/>
  <c r="Q95" i="14"/>
  <c r="O208" i="29" s="1"/>
  <c r="Q97" i="14"/>
  <c r="Q7" i="14"/>
  <c r="I7" i="15"/>
  <c r="G211" i="29"/>
  <c r="G72" i="29"/>
  <c r="G203" i="29"/>
  <c r="G57" i="29"/>
  <c r="G35" i="29"/>
  <c r="G103" i="29"/>
  <c r="Q21" i="29"/>
  <c r="Q122" i="29"/>
  <c r="Q140" i="29"/>
  <c r="Q74" i="29"/>
  <c r="Q59" i="29"/>
  <c r="Q84" i="29"/>
  <c r="Q25" i="29"/>
  <c r="Q12" i="29"/>
  <c r="Q77" i="29"/>
  <c r="I14" i="25"/>
  <c r="G14" i="25"/>
  <c r="E14" i="25"/>
  <c r="C14" i="25"/>
  <c r="C13" i="5"/>
  <c r="L13" i="26"/>
  <c r="G13" i="27" s="1"/>
  <c r="E11" i="28"/>
  <c r="G11" i="28"/>
  <c r="M11" i="28"/>
  <c r="J11" i="28"/>
  <c r="U11" i="28"/>
  <c r="T11" i="28"/>
  <c r="S11" i="28"/>
  <c r="A1" i="29"/>
  <c r="L12" i="26"/>
  <c r="G12" i="27" s="1"/>
  <c r="F12" i="26"/>
  <c r="C12" i="27" s="1"/>
  <c r="K10" i="25"/>
  <c r="K11" i="25"/>
  <c r="K12" i="25"/>
  <c r="K13" i="25"/>
  <c r="K9" i="25"/>
  <c r="E167" i="29" l="1"/>
  <c r="O11" i="29"/>
  <c r="Q99" i="14"/>
  <c r="O175" i="29"/>
  <c r="O118" i="29"/>
  <c r="O88" i="29"/>
  <c r="S88" i="29" s="1"/>
  <c r="U88" i="29" s="1"/>
  <c r="O76" i="29"/>
  <c r="O43" i="29"/>
  <c r="O32" i="29"/>
  <c r="O23" i="29"/>
  <c r="E119" i="29"/>
  <c r="E98" i="29"/>
  <c r="E89" i="29"/>
  <c r="E78" i="29"/>
  <c r="E25" i="29"/>
  <c r="E128" i="29"/>
  <c r="E118" i="29"/>
  <c r="E96" i="29"/>
  <c r="E88" i="29"/>
  <c r="E76" i="29"/>
  <c r="E32" i="29"/>
  <c r="E23" i="29"/>
  <c r="O189" i="29"/>
  <c r="E189" i="29"/>
  <c r="I189" i="29" s="1"/>
  <c r="K189" i="29" s="1"/>
  <c r="E47" i="29"/>
  <c r="E36" i="29"/>
  <c r="E27" i="29"/>
  <c r="U12" i="5"/>
  <c r="O13" i="5"/>
  <c r="O119" i="29"/>
  <c r="S119" i="29" s="1"/>
  <c r="U119" i="29" s="1"/>
  <c r="O112" i="29"/>
  <c r="O89" i="29"/>
  <c r="O78" i="29"/>
  <c r="O33" i="29"/>
  <c r="O25" i="29"/>
  <c r="S25" i="29" s="1"/>
  <c r="U25" i="29" s="1"/>
  <c r="O144" i="29"/>
  <c r="S144" i="29" s="1"/>
  <c r="U144" i="29" s="1"/>
  <c r="O116" i="29"/>
  <c r="O109" i="29"/>
  <c r="O73" i="29"/>
  <c r="S73" i="29" s="1"/>
  <c r="U73" i="29" s="1"/>
  <c r="O49" i="29"/>
  <c r="O40" i="29"/>
  <c r="O21" i="29"/>
  <c r="S21" i="29" s="1"/>
  <c r="U21" i="29" s="1"/>
  <c r="O134" i="29"/>
  <c r="O34" i="29"/>
  <c r="E196" i="29"/>
  <c r="E126" i="29"/>
  <c r="E155" i="29"/>
  <c r="E107" i="29"/>
  <c r="E71" i="29"/>
  <c r="E48" i="29"/>
  <c r="E29" i="29"/>
  <c r="E136" i="29"/>
  <c r="E169" i="29"/>
  <c r="E188" i="29"/>
  <c r="I188" i="29" s="1"/>
  <c r="K188" i="29" s="1"/>
  <c r="E163" i="29"/>
  <c r="I163" i="29" s="1"/>
  <c r="K163" i="29" s="1"/>
  <c r="E101" i="29"/>
  <c r="E91" i="29"/>
  <c r="E68" i="29"/>
  <c r="E46" i="29"/>
  <c r="E34" i="29"/>
  <c r="Q69" i="29"/>
  <c r="Q83" i="29"/>
  <c r="Q128" i="29"/>
  <c r="S128" i="29" s="1"/>
  <c r="U128" i="29" s="1"/>
  <c r="Q94" i="29"/>
  <c r="Q165" i="29"/>
  <c r="Q139" i="29"/>
  <c r="S139" i="29" s="1"/>
  <c r="U139" i="29" s="1"/>
  <c r="Q71" i="29"/>
  <c r="Q150" i="29"/>
  <c r="Q123" i="29"/>
  <c r="Q200" i="29"/>
  <c r="Q145" i="29"/>
  <c r="Q117" i="29"/>
  <c r="Q157" i="29"/>
  <c r="Q161" i="29"/>
  <c r="Q32" i="29"/>
  <c r="Q76" i="29"/>
  <c r="Q30" i="29"/>
  <c r="Q134" i="29"/>
  <c r="Q65" i="29"/>
  <c r="Q127" i="29"/>
  <c r="G207" i="29"/>
  <c r="O122" i="29"/>
  <c r="S122" i="29" s="1"/>
  <c r="U122" i="29" s="1"/>
  <c r="O93" i="29"/>
  <c r="O56" i="29"/>
  <c r="S56" i="29" s="1"/>
  <c r="U56" i="29" s="1"/>
  <c r="O26" i="29"/>
  <c r="S210" i="29"/>
  <c r="U210" i="29" s="1"/>
  <c r="O180" i="29"/>
  <c r="S180" i="29" s="1"/>
  <c r="U180" i="29" s="1"/>
  <c r="O142" i="29"/>
  <c r="O179" i="29"/>
  <c r="S179" i="29" s="1"/>
  <c r="U179" i="29" s="1"/>
  <c r="O141" i="29"/>
  <c r="O111" i="29"/>
  <c r="S111" i="29" s="1"/>
  <c r="U111" i="29" s="1"/>
  <c r="O79" i="29"/>
  <c r="S79" i="29" s="1"/>
  <c r="U79" i="29" s="1"/>
  <c r="O38" i="29"/>
  <c r="O169" i="29"/>
  <c r="O205" i="29"/>
  <c r="S205" i="29" s="1"/>
  <c r="U205" i="29" s="1"/>
  <c r="O167" i="29"/>
  <c r="O126" i="29"/>
  <c r="S126" i="29" s="1"/>
  <c r="U126" i="29" s="1"/>
  <c r="O98" i="29"/>
  <c r="S98" i="29" s="1"/>
  <c r="U98" i="29" s="1"/>
  <c r="O70" i="29"/>
  <c r="O30" i="29"/>
  <c r="O170" i="29"/>
  <c r="O206" i="29"/>
  <c r="O125" i="29"/>
  <c r="S125" i="29" s="1"/>
  <c r="U125" i="29" s="1"/>
  <c r="O96" i="29"/>
  <c r="O68" i="29"/>
  <c r="S68" i="29" s="1"/>
  <c r="U68" i="29" s="1"/>
  <c r="O29" i="29"/>
  <c r="S29" i="29" s="1"/>
  <c r="U29" i="29" s="1"/>
  <c r="E180" i="29"/>
  <c r="E142" i="29"/>
  <c r="I142" i="29" s="1"/>
  <c r="K142" i="29" s="1"/>
  <c r="E112" i="29"/>
  <c r="E141" i="29"/>
  <c r="E111" i="29"/>
  <c r="E79" i="29"/>
  <c r="I79" i="29" s="1"/>
  <c r="K79" i="29" s="1"/>
  <c r="E38" i="29"/>
  <c r="E191" i="29"/>
  <c r="E122" i="29"/>
  <c r="E93" i="29"/>
  <c r="E56" i="29"/>
  <c r="E26" i="29"/>
  <c r="E187" i="29"/>
  <c r="E181" i="29"/>
  <c r="E144" i="29"/>
  <c r="E113" i="29"/>
  <c r="E85" i="29"/>
  <c r="E43" i="29"/>
  <c r="O203" i="29"/>
  <c r="S203" i="29" s="1"/>
  <c r="U203" i="29" s="1"/>
  <c r="E149" i="29"/>
  <c r="O163" i="29"/>
  <c r="S163" i="29" s="1"/>
  <c r="U163" i="29" s="1"/>
  <c r="E185" i="29"/>
  <c r="O196" i="29"/>
  <c r="O159" i="29"/>
  <c r="O123" i="29"/>
  <c r="S123" i="29" s="1"/>
  <c r="U123" i="29" s="1"/>
  <c r="O95" i="29"/>
  <c r="S95" i="29" s="1"/>
  <c r="U95" i="29" s="1"/>
  <c r="O62" i="29"/>
  <c r="S62" i="29" s="1"/>
  <c r="U62" i="29" s="1"/>
  <c r="O27" i="29"/>
  <c r="E183" i="29"/>
  <c r="I183" i="29" s="1"/>
  <c r="K183" i="29" s="1"/>
  <c r="E148" i="29"/>
  <c r="E114" i="29"/>
  <c r="E87" i="29"/>
  <c r="I87" i="29" s="1"/>
  <c r="K87" i="29" s="1"/>
  <c r="E44" i="29"/>
  <c r="I44" i="29" s="1"/>
  <c r="K44" i="29" s="1"/>
  <c r="E158" i="29"/>
  <c r="I158" i="29" s="1"/>
  <c r="K158" i="29" s="1"/>
  <c r="E212" i="29"/>
  <c r="I212" i="29" s="1"/>
  <c r="K212" i="29" s="1"/>
  <c r="E83" i="29"/>
  <c r="E40" i="29"/>
  <c r="E62" i="29"/>
  <c r="O209" i="29"/>
  <c r="S209" i="29" s="1"/>
  <c r="U209" i="29" s="1"/>
  <c r="O212" i="29"/>
  <c r="S212" i="29" s="1"/>
  <c r="U212" i="29" s="1"/>
  <c r="O188" i="29"/>
  <c r="S188" i="29" s="1"/>
  <c r="U188" i="29" s="1"/>
  <c r="E179" i="29"/>
  <c r="E175" i="29"/>
  <c r="O185" i="29"/>
  <c r="O149" i="29"/>
  <c r="E209" i="29"/>
  <c r="I209" i="29" s="1"/>
  <c r="K209" i="29" s="1"/>
  <c r="E171" i="29"/>
  <c r="I171" i="29" s="1"/>
  <c r="K171" i="29" s="1"/>
  <c r="E134" i="29"/>
  <c r="O187" i="29"/>
  <c r="S187" i="29" s="1"/>
  <c r="U187" i="29" s="1"/>
  <c r="O183" i="29"/>
  <c r="S183" i="29" s="1"/>
  <c r="U183" i="29" s="1"/>
  <c r="O148" i="29"/>
  <c r="O114" i="29"/>
  <c r="O87" i="29"/>
  <c r="S87" i="29" s="1"/>
  <c r="U87" i="29" s="1"/>
  <c r="O44" i="29"/>
  <c r="S44" i="29" s="1"/>
  <c r="U44" i="29" s="1"/>
  <c r="E208" i="29"/>
  <c r="I208" i="29" s="1"/>
  <c r="K208" i="29" s="1"/>
  <c r="E170" i="29"/>
  <c r="E103" i="29"/>
  <c r="I103" i="29" s="1"/>
  <c r="K103" i="29" s="1"/>
  <c r="E73" i="29"/>
  <c r="E33" i="29"/>
  <c r="S124" i="29"/>
  <c r="U124" i="29" s="1"/>
  <c r="S17" i="29"/>
  <c r="U17" i="29" s="1"/>
  <c r="S136" i="29"/>
  <c r="U136" i="29" s="1"/>
  <c r="S202" i="29"/>
  <c r="U202" i="29" s="1"/>
  <c r="S200" i="29"/>
  <c r="U200" i="29" s="1"/>
  <c r="S150" i="29"/>
  <c r="U150" i="29" s="1"/>
  <c r="S14" i="29"/>
  <c r="U14" i="29" s="1"/>
  <c r="S109" i="29"/>
  <c r="U109" i="29" s="1"/>
  <c r="S172" i="29"/>
  <c r="U172" i="29" s="1"/>
  <c r="Q92" i="29"/>
  <c r="S92" i="29" s="1"/>
  <c r="U92" i="29" s="1"/>
  <c r="Q13" i="29"/>
  <c r="Q88" i="29"/>
  <c r="Q38" i="29"/>
  <c r="Q24" i="29"/>
  <c r="S24" i="29" s="1"/>
  <c r="U24" i="29" s="1"/>
  <c r="Q54" i="29"/>
  <c r="S54" i="29" s="1"/>
  <c r="U54" i="29" s="1"/>
  <c r="Q121" i="29"/>
  <c r="S121" i="29" s="1"/>
  <c r="U121" i="29" s="1"/>
  <c r="Q27" i="29"/>
  <c r="Q28" i="29"/>
  <c r="S28" i="29" s="1"/>
  <c r="U28" i="29" s="1"/>
  <c r="Q138" i="29"/>
  <c r="S138" i="29" s="1"/>
  <c r="U138" i="29" s="1"/>
  <c r="Q129" i="29"/>
  <c r="S129" i="29" s="1"/>
  <c r="U129" i="29" s="1"/>
  <c r="Q37" i="29"/>
  <c r="S37" i="29" s="1"/>
  <c r="U37" i="29" s="1"/>
  <c r="Q207" i="29"/>
  <c r="S207" i="29" s="1"/>
  <c r="U207" i="29" s="1"/>
  <c r="Q185" i="29"/>
  <c r="Q197" i="29"/>
  <c r="S197" i="29" s="1"/>
  <c r="U197" i="29" s="1"/>
  <c r="Q191" i="29"/>
  <c r="S191" i="29" s="1"/>
  <c r="U191" i="29" s="1"/>
  <c r="Q170" i="29"/>
  <c r="Q40" i="29"/>
  <c r="Q34" i="29"/>
  <c r="Q78" i="29"/>
  <c r="Q67" i="29"/>
  <c r="Q192" i="29"/>
  <c r="S192" i="29" s="1"/>
  <c r="U192" i="29" s="1"/>
  <c r="Q26" i="29"/>
  <c r="Q148" i="29"/>
  <c r="Q169" i="29"/>
  <c r="Q206" i="29"/>
  <c r="Q89" i="29"/>
  <c r="Q60" i="29"/>
  <c r="S60" i="29" s="1"/>
  <c r="U60" i="29" s="1"/>
  <c r="Q108" i="29"/>
  <c r="S108" i="29" s="1"/>
  <c r="U108" i="29" s="1"/>
  <c r="Q41" i="29"/>
  <c r="S41" i="29" s="1"/>
  <c r="U41" i="29" s="1"/>
  <c r="Q196" i="29"/>
  <c r="Q106" i="29"/>
  <c r="S198" i="29"/>
  <c r="U198" i="29" s="1"/>
  <c r="Q86" i="29"/>
  <c r="S86" i="29" s="1"/>
  <c r="U86" i="29" s="1"/>
  <c r="Q168" i="29"/>
  <c r="S168" i="29" s="1"/>
  <c r="U168" i="29" s="1"/>
  <c r="S153" i="29"/>
  <c r="U153" i="29" s="1"/>
  <c r="Q114" i="29"/>
  <c r="Q162" i="29"/>
  <c r="S162" i="29" s="1"/>
  <c r="U162" i="29" s="1"/>
  <c r="Q174" i="29"/>
  <c r="S174" i="29" s="1"/>
  <c r="U174" i="29" s="1"/>
  <c r="Q36" i="29"/>
  <c r="S36" i="29" s="1"/>
  <c r="U36" i="29" s="1"/>
  <c r="Q181" i="29"/>
  <c r="S181" i="29" s="1"/>
  <c r="U181" i="29" s="1"/>
  <c r="Q132" i="29"/>
  <c r="S132" i="29" s="1"/>
  <c r="U132" i="29" s="1"/>
  <c r="Q105" i="29"/>
  <c r="S105" i="29" s="1"/>
  <c r="U105" i="29" s="1"/>
  <c r="Q97" i="29"/>
  <c r="S97" i="29" s="1"/>
  <c r="U97" i="29" s="1"/>
  <c r="Q70" i="29"/>
  <c r="Q176" i="29"/>
  <c r="S176" i="29" s="1"/>
  <c r="U176" i="29" s="1"/>
  <c r="Q96" i="29"/>
  <c r="Q110" i="29"/>
  <c r="S110" i="29" s="1"/>
  <c r="U110" i="29" s="1"/>
  <c r="Q93" i="29"/>
  <c r="Q49" i="29"/>
  <c r="S49" i="29" s="1"/>
  <c r="U49" i="29" s="1"/>
  <c r="Q81" i="29"/>
  <c r="S81" i="29" s="1"/>
  <c r="U81" i="29" s="1"/>
  <c r="Q100" i="29"/>
  <c r="S100" i="29" s="1"/>
  <c r="U100" i="29" s="1"/>
  <c r="Q80" i="29"/>
  <c r="S80" i="29" s="1"/>
  <c r="U80" i="29" s="1"/>
  <c r="Q18" i="29"/>
  <c r="S18" i="29" s="1"/>
  <c r="U18" i="29" s="1"/>
  <c r="Q63" i="29"/>
  <c r="S63" i="29" s="1"/>
  <c r="U63" i="29" s="1"/>
  <c r="Q131" i="29"/>
  <c r="S131" i="29" s="1"/>
  <c r="U131" i="29" s="1"/>
  <c r="Q155" i="29"/>
  <c r="S155" i="29" s="1"/>
  <c r="U155" i="29" s="1"/>
  <c r="Q167" i="29"/>
  <c r="Q42" i="29"/>
  <c r="S42" i="29" s="1"/>
  <c r="U42" i="29" s="1"/>
  <c r="Q91" i="29"/>
  <c r="S91" i="29" s="1"/>
  <c r="U91" i="29" s="1"/>
  <c r="Q133" i="29"/>
  <c r="S133" i="29" s="1"/>
  <c r="U133" i="29" s="1"/>
  <c r="Q149" i="29"/>
  <c r="Q61" i="29"/>
  <c r="S61" i="29" s="1"/>
  <c r="U61" i="29" s="1"/>
  <c r="Q66" i="29"/>
  <c r="S66" i="29" s="1"/>
  <c r="U66" i="29" s="1"/>
  <c r="Q72" i="29"/>
  <c r="S72" i="29" s="1"/>
  <c r="U72" i="29" s="1"/>
  <c r="Q143" i="29"/>
  <c r="S143" i="29" s="1"/>
  <c r="U143" i="29" s="1"/>
  <c r="Q99" i="29"/>
  <c r="S99" i="29" s="1"/>
  <c r="U99" i="29" s="1"/>
  <c r="Q31" i="29"/>
  <c r="S31" i="29" s="1"/>
  <c r="U31" i="29" s="1"/>
  <c r="Q52" i="29"/>
  <c r="S52" i="29" s="1"/>
  <c r="U52" i="29" s="1"/>
  <c r="Q55" i="29"/>
  <c r="S55" i="29" s="1"/>
  <c r="U55" i="29" s="1"/>
  <c r="Q141" i="29"/>
  <c r="Q45" i="29"/>
  <c r="S45" i="29" s="1"/>
  <c r="U45" i="29" s="1"/>
  <c r="Q159" i="29"/>
  <c r="Q43" i="29"/>
  <c r="S43" i="29" s="1"/>
  <c r="U43" i="29" s="1"/>
  <c r="Q57" i="29"/>
  <c r="S57" i="29" s="1"/>
  <c r="U57" i="29" s="1"/>
  <c r="Q75" i="29"/>
  <c r="S75" i="29" s="1"/>
  <c r="U75" i="29" s="1"/>
  <c r="Q120" i="29"/>
  <c r="S120" i="29" s="1"/>
  <c r="U120" i="29" s="1"/>
  <c r="Q194" i="29"/>
  <c r="S194" i="29" s="1"/>
  <c r="U194" i="29" s="1"/>
  <c r="Q82" i="29"/>
  <c r="S82" i="29" s="1"/>
  <c r="U82" i="29" s="1"/>
  <c r="Q166" i="29"/>
  <c r="S166" i="29" s="1"/>
  <c r="U166" i="29" s="1"/>
  <c r="G91" i="29"/>
  <c r="G204" i="29"/>
  <c r="I204" i="29" s="1"/>
  <c r="K204" i="29" s="1"/>
  <c r="I11" i="29"/>
  <c r="K11" i="29" s="1"/>
  <c r="S140" i="29"/>
  <c r="U140" i="29" s="1"/>
  <c r="S117" i="29"/>
  <c r="U117" i="29" s="1"/>
  <c r="S90" i="29"/>
  <c r="U90" i="29" s="1"/>
  <c r="S204" i="29"/>
  <c r="U204" i="29" s="1"/>
  <c r="S30" i="29"/>
  <c r="U30" i="29" s="1"/>
  <c r="S23" i="29"/>
  <c r="U23" i="29" s="1"/>
  <c r="S213" i="29"/>
  <c r="U213" i="29" s="1"/>
  <c r="S211" i="29"/>
  <c r="U211" i="29" s="1"/>
  <c r="S195" i="29"/>
  <c r="U195" i="29" s="1"/>
  <c r="S201" i="29"/>
  <c r="U201" i="29" s="1"/>
  <c r="S76" i="29"/>
  <c r="U76" i="29" s="1"/>
  <c r="S65" i="29"/>
  <c r="U65" i="29" s="1"/>
  <c r="S35" i="29"/>
  <c r="U35" i="29" s="1"/>
  <c r="S151" i="29"/>
  <c r="U151" i="29" s="1"/>
  <c r="S116" i="29"/>
  <c r="U116" i="29" s="1"/>
  <c r="S165" i="29"/>
  <c r="U165" i="29" s="1"/>
  <c r="S77" i="29"/>
  <c r="U77" i="29" s="1"/>
  <c r="S137" i="29"/>
  <c r="U137" i="29" s="1"/>
  <c r="S12" i="29"/>
  <c r="U12" i="29" s="1"/>
  <c r="S11" i="29"/>
  <c r="U11" i="29" s="1"/>
  <c r="S69" i="29"/>
  <c r="U69" i="29" s="1"/>
  <c r="S142" i="29"/>
  <c r="U142" i="29" s="1"/>
  <c r="S112" i="29"/>
  <c r="U112" i="29" s="1"/>
  <c r="S102" i="29"/>
  <c r="U102" i="29" s="1"/>
  <c r="S135" i="29"/>
  <c r="U135" i="29" s="1"/>
  <c r="S189" i="29"/>
  <c r="U189" i="29" s="1"/>
  <c r="S50" i="29"/>
  <c r="U50" i="29" s="1"/>
  <c r="S186" i="29"/>
  <c r="U186" i="29" s="1"/>
  <c r="S104" i="29"/>
  <c r="U104" i="29" s="1"/>
  <c r="S190" i="29"/>
  <c r="U190" i="29" s="1"/>
  <c r="S53" i="29"/>
  <c r="U53" i="29" s="1"/>
  <c r="S16" i="29"/>
  <c r="U16" i="29" s="1"/>
  <c r="S118" i="29"/>
  <c r="U118" i="29" s="1"/>
  <c r="S152" i="29"/>
  <c r="U152" i="29" s="1"/>
  <c r="S48" i="29"/>
  <c r="U48" i="29" s="1"/>
  <c r="S107" i="29"/>
  <c r="U107" i="29" s="1"/>
  <c r="S161" i="29"/>
  <c r="U161" i="29" s="1"/>
  <c r="S64" i="29"/>
  <c r="U64" i="29" s="1"/>
  <c r="S178" i="29"/>
  <c r="U178" i="29" s="1"/>
  <c r="S20" i="29"/>
  <c r="U20" i="29" s="1"/>
  <c r="S74" i="29"/>
  <c r="U74" i="29" s="1"/>
  <c r="S177" i="29"/>
  <c r="U177" i="29" s="1"/>
  <c r="S184" i="29"/>
  <c r="U184" i="29" s="1"/>
  <c r="S15" i="29"/>
  <c r="U15" i="29" s="1"/>
  <c r="S154" i="29"/>
  <c r="U154" i="29" s="1"/>
  <c r="S193" i="29"/>
  <c r="U193" i="29" s="1"/>
  <c r="S67" i="29"/>
  <c r="U67" i="29" s="1"/>
  <c r="S171" i="29"/>
  <c r="U171" i="29" s="1"/>
  <c r="S157" i="29"/>
  <c r="U157" i="29" s="1"/>
  <c r="S130" i="29"/>
  <c r="U130" i="29" s="1"/>
  <c r="S175" i="29"/>
  <c r="U175" i="29" s="1"/>
  <c r="S106" i="29"/>
  <c r="U106" i="29" s="1"/>
  <c r="S46" i="29"/>
  <c r="U46" i="29" s="1"/>
  <c r="S94" i="29"/>
  <c r="U94" i="29" s="1"/>
  <c r="S47" i="29"/>
  <c r="U47" i="29" s="1"/>
  <c r="G13" i="5"/>
  <c r="I11" i="5"/>
  <c r="G190" i="29"/>
  <c r="I190" i="29" s="1"/>
  <c r="K190" i="29" s="1"/>
  <c r="G148" i="29"/>
  <c r="G123" i="29"/>
  <c r="I123" i="29" s="1"/>
  <c r="K123" i="29" s="1"/>
  <c r="S182" i="29"/>
  <c r="U182" i="29" s="1"/>
  <c r="S156" i="29"/>
  <c r="U156" i="29" s="1"/>
  <c r="S208" i="29"/>
  <c r="U208" i="29" s="1"/>
  <c r="S103" i="29"/>
  <c r="U103" i="29" s="1"/>
  <c r="G164" i="29"/>
  <c r="I164" i="29" s="1"/>
  <c r="K164" i="29" s="1"/>
  <c r="G119" i="29"/>
  <c r="I119" i="29" s="1"/>
  <c r="K119" i="29" s="1"/>
  <c r="G139" i="29"/>
  <c r="I139" i="29" s="1"/>
  <c r="K139" i="29" s="1"/>
  <c r="G61" i="29"/>
  <c r="I61" i="29" s="1"/>
  <c r="K61" i="29" s="1"/>
  <c r="S199" i="29"/>
  <c r="U199" i="29" s="1"/>
  <c r="G25" i="29"/>
  <c r="I25" i="29" s="1"/>
  <c r="K25" i="29" s="1"/>
  <c r="S127" i="29"/>
  <c r="U127" i="29" s="1"/>
  <c r="I211" i="29"/>
  <c r="K211" i="29" s="1"/>
  <c r="I35" i="29"/>
  <c r="K35" i="29" s="1"/>
  <c r="S85" i="29"/>
  <c r="U85" i="29" s="1"/>
  <c r="S13" i="29"/>
  <c r="U13" i="29" s="1"/>
  <c r="G121" i="29"/>
  <c r="I121" i="29" s="1"/>
  <c r="K121" i="29" s="1"/>
  <c r="S59" i="29"/>
  <c r="U59" i="29" s="1"/>
  <c r="G90" i="29"/>
  <c r="I90" i="29" s="1"/>
  <c r="K90" i="29" s="1"/>
  <c r="G186" i="29"/>
  <c r="I186" i="29" s="1"/>
  <c r="K186" i="29" s="1"/>
  <c r="S39" i="29"/>
  <c r="U39" i="29" s="1"/>
  <c r="G62" i="29"/>
  <c r="G33" i="29"/>
  <c r="S71" i="29"/>
  <c r="U71" i="29" s="1"/>
  <c r="S32" i="29"/>
  <c r="U32" i="29" s="1"/>
  <c r="S164" i="29"/>
  <c r="U164" i="29" s="1"/>
  <c r="G42" i="29"/>
  <c r="I42" i="29" s="1"/>
  <c r="K42" i="29" s="1"/>
  <c r="G155" i="29"/>
  <c r="I155" i="29" s="1"/>
  <c r="K155" i="29" s="1"/>
  <c r="G80" i="29"/>
  <c r="I80" i="29" s="1"/>
  <c r="K80" i="29" s="1"/>
  <c r="G175" i="29"/>
  <c r="S158" i="29"/>
  <c r="U158" i="29" s="1"/>
  <c r="S22" i="29"/>
  <c r="U22" i="29" s="1"/>
  <c r="S84" i="29"/>
  <c r="U84" i="29" s="1"/>
  <c r="S173" i="29"/>
  <c r="U173" i="29" s="1"/>
  <c r="S58" i="29"/>
  <c r="U58" i="29" s="1"/>
  <c r="S145" i="29"/>
  <c r="U145" i="29" s="1"/>
  <c r="S101" i="29"/>
  <c r="U101" i="29" s="1"/>
  <c r="S113" i="29"/>
  <c r="U113" i="29" s="1"/>
  <c r="S51" i="29"/>
  <c r="U51" i="29" s="1"/>
  <c r="S147" i="29"/>
  <c r="U147" i="29" s="1"/>
  <c r="S33" i="29"/>
  <c r="U33" i="29" s="1"/>
  <c r="S115" i="29"/>
  <c r="U115" i="29" s="1"/>
  <c r="I68" i="29"/>
  <c r="K68" i="29" s="1"/>
  <c r="S146" i="29"/>
  <c r="U146" i="29" s="1"/>
  <c r="S19" i="29"/>
  <c r="U19" i="29" s="1"/>
  <c r="S83" i="29"/>
  <c r="U83" i="29" s="1"/>
  <c r="I118" i="29"/>
  <c r="K118" i="29" s="1"/>
  <c r="S11" i="5"/>
  <c r="I207" i="29"/>
  <c r="K207" i="29" s="1"/>
  <c r="I126" i="29"/>
  <c r="K126" i="29" s="1"/>
  <c r="I203" i="29"/>
  <c r="K203" i="29" s="1"/>
  <c r="I57" i="29"/>
  <c r="K57" i="29" s="1"/>
  <c r="I136" i="29"/>
  <c r="K136" i="29" s="1"/>
  <c r="I72" i="29"/>
  <c r="K72" i="29" s="1"/>
  <c r="I213" i="29"/>
  <c r="K213" i="29" s="1"/>
  <c r="C214" i="29"/>
  <c r="Q160" i="29"/>
  <c r="S160" i="29" s="1"/>
  <c r="U160" i="29" s="1"/>
  <c r="G195" i="29"/>
  <c r="I195" i="29" s="1"/>
  <c r="K195" i="29" s="1"/>
  <c r="G23" i="29"/>
  <c r="I23" i="29" s="1"/>
  <c r="K23" i="29" s="1"/>
  <c r="G143" i="29"/>
  <c r="I143" i="29" s="1"/>
  <c r="K143" i="29" s="1"/>
  <c r="G29" i="29"/>
  <c r="G19" i="29"/>
  <c r="I19" i="29" s="1"/>
  <c r="K19" i="29" s="1"/>
  <c r="G147" i="29"/>
  <c r="I147" i="29" s="1"/>
  <c r="K147" i="29" s="1"/>
  <c r="G93" i="29"/>
  <c r="G89" i="29"/>
  <c r="I89" i="29" s="1"/>
  <c r="K89" i="29" s="1"/>
  <c r="G197" i="29"/>
  <c r="I197" i="29" s="1"/>
  <c r="K197" i="29" s="1"/>
  <c r="G198" i="29"/>
  <c r="I198" i="29" s="1"/>
  <c r="K198" i="29" s="1"/>
  <c r="G144" i="29"/>
  <c r="G168" i="29"/>
  <c r="I168" i="29" s="1"/>
  <c r="K168" i="29" s="1"/>
  <c r="G141" i="29"/>
  <c r="G18" i="29"/>
  <c r="I18" i="29" s="1"/>
  <c r="K18" i="29" s="1"/>
  <c r="G31" i="29"/>
  <c r="I31" i="29" s="1"/>
  <c r="K31" i="29" s="1"/>
  <c r="G194" i="29"/>
  <c r="I194" i="29" s="1"/>
  <c r="K194" i="29" s="1"/>
  <c r="G115" i="29"/>
  <c r="I115" i="29" s="1"/>
  <c r="K115" i="29" s="1"/>
  <c r="G125" i="29"/>
  <c r="I125" i="29" s="1"/>
  <c r="K125" i="29" s="1"/>
  <c r="G169" i="29"/>
  <c r="I169" i="29" s="1"/>
  <c r="K169" i="29" s="1"/>
  <c r="G96" i="29"/>
  <c r="W101" i="22"/>
  <c r="G55" i="29"/>
  <c r="I55" i="29" s="1"/>
  <c r="K55" i="29" s="1"/>
  <c r="G165" i="29"/>
  <c r="I165" i="29" s="1"/>
  <c r="K165" i="29" s="1"/>
  <c r="G177" i="29"/>
  <c r="I177" i="29" s="1"/>
  <c r="K177" i="29" s="1"/>
  <c r="G196" i="29"/>
  <c r="G130" i="29"/>
  <c r="I130" i="29" s="1"/>
  <c r="K130" i="29" s="1"/>
  <c r="I191" i="15"/>
  <c r="G124" i="29"/>
  <c r="I124" i="29" s="1"/>
  <c r="K124" i="29" s="1"/>
  <c r="G66" i="29"/>
  <c r="I66" i="29" s="1"/>
  <c r="K66" i="29" s="1"/>
  <c r="G43" i="29"/>
  <c r="G140" i="29"/>
  <c r="I140" i="29" s="1"/>
  <c r="K140" i="29" s="1"/>
  <c r="G154" i="29"/>
  <c r="I154" i="29" s="1"/>
  <c r="K154" i="29" s="1"/>
  <c r="G64" i="29"/>
  <c r="I64" i="29" s="1"/>
  <c r="K64" i="29" s="1"/>
  <c r="G24" i="29"/>
  <c r="I24" i="29" s="1"/>
  <c r="K24" i="29" s="1"/>
  <c r="G202" i="29"/>
  <c r="I202" i="29" s="1"/>
  <c r="K202" i="29" s="1"/>
  <c r="G99" i="29"/>
  <c r="I99" i="29" s="1"/>
  <c r="K99" i="29" s="1"/>
  <c r="G39" i="29"/>
  <c r="I39" i="29" s="1"/>
  <c r="K39" i="29" s="1"/>
  <c r="G45" i="29"/>
  <c r="I45" i="29" s="1"/>
  <c r="K45" i="29" s="1"/>
  <c r="G157" i="29"/>
  <c r="I157" i="29" s="1"/>
  <c r="K157" i="29" s="1"/>
  <c r="G14" i="29"/>
  <c r="I14" i="29" s="1"/>
  <c r="K14" i="29" s="1"/>
  <c r="G135" i="29"/>
  <c r="I135" i="29" s="1"/>
  <c r="K135" i="29" s="1"/>
  <c r="G153" i="29"/>
  <c r="I153" i="29" s="1"/>
  <c r="K153" i="29" s="1"/>
  <c r="G200" i="29"/>
  <c r="I200" i="29" s="1"/>
  <c r="K200" i="29" s="1"/>
  <c r="O99" i="14"/>
  <c r="G182" i="29"/>
  <c r="I182" i="29" s="1"/>
  <c r="K182" i="29" s="1"/>
  <c r="G48" i="29"/>
  <c r="G47" i="29"/>
  <c r="I47" i="29" s="1"/>
  <c r="K47" i="29" s="1"/>
  <c r="G184" i="29"/>
  <c r="I184" i="29" s="1"/>
  <c r="K184" i="29" s="1"/>
  <c r="G187" i="29"/>
  <c r="G100" i="29"/>
  <c r="I100" i="29" s="1"/>
  <c r="K100" i="29" s="1"/>
  <c r="G16" i="29"/>
  <c r="I16" i="29" s="1"/>
  <c r="K16" i="29" s="1"/>
  <c r="G160" i="29"/>
  <c r="I160" i="29" s="1"/>
  <c r="K160" i="29" s="1"/>
  <c r="G75" i="29"/>
  <c r="I75" i="29" s="1"/>
  <c r="K75" i="29" s="1"/>
  <c r="G156" i="29"/>
  <c r="I156" i="29" s="1"/>
  <c r="K156" i="29" s="1"/>
  <c r="G49" i="29"/>
  <c r="I49" i="29" s="1"/>
  <c r="K49" i="29" s="1"/>
  <c r="G77" i="29"/>
  <c r="I77" i="29" s="1"/>
  <c r="K77" i="29" s="1"/>
  <c r="G180" i="29"/>
  <c r="I180" i="29" s="1"/>
  <c r="K180" i="29" s="1"/>
  <c r="G53" i="29"/>
  <c r="I53" i="29" s="1"/>
  <c r="K53" i="29" s="1"/>
  <c r="G174" i="29"/>
  <c r="I174" i="29" s="1"/>
  <c r="K174" i="29" s="1"/>
  <c r="G97" i="29"/>
  <c r="I97" i="29" s="1"/>
  <c r="K97" i="29" s="1"/>
  <c r="G60" i="29"/>
  <c r="I60" i="29" s="1"/>
  <c r="K60" i="29" s="1"/>
  <c r="G71" i="29"/>
  <c r="I71" i="29" s="1"/>
  <c r="K71" i="29" s="1"/>
  <c r="G27" i="29"/>
  <c r="I27" i="29" s="1"/>
  <c r="K27" i="29" s="1"/>
  <c r="G20" i="29"/>
  <c r="I20" i="29" s="1"/>
  <c r="K20" i="29" s="1"/>
  <c r="G52" i="29"/>
  <c r="I52" i="29" s="1"/>
  <c r="K52" i="29" s="1"/>
  <c r="G114" i="29"/>
  <c r="G98" i="29"/>
  <c r="I98" i="29" s="1"/>
  <c r="K98" i="29" s="1"/>
  <c r="G178" i="29"/>
  <c r="I178" i="29" s="1"/>
  <c r="K178" i="29" s="1"/>
  <c r="G210" i="29"/>
  <c r="I210" i="29" s="1"/>
  <c r="K210" i="29" s="1"/>
  <c r="G161" i="29"/>
  <c r="I161" i="29" s="1"/>
  <c r="K161" i="29" s="1"/>
  <c r="G110" i="29"/>
  <c r="I110" i="29" s="1"/>
  <c r="K110" i="29" s="1"/>
  <c r="G111" i="29"/>
  <c r="G17" i="29"/>
  <c r="I17" i="29" s="1"/>
  <c r="K17" i="29" s="1"/>
  <c r="G173" i="29"/>
  <c r="I173" i="29" s="1"/>
  <c r="K173" i="29" s="1"/>
  <c r="G78" i="29"/>
  <c r="I78" i="29" s="1"/>
  <c r="K78" i="29" s="1"/>
  <c r="G113" i="29"/>
  <c r="G149" i="29"/>
  <c r="G132" i="29"/>
  <c r="I132" i="29" s="1"/>
  <c r="K132" i="29" s="1"/>
  <c r="G73" i="29"/>
  <c r="G137" i="29"/>
  <c r="I137" i="29" s="1"/>
  <c r="K137" i="29" s="1"/>
  <c r="G129" i="29"/>
  <c r="I129" i="29" s="1"/>
  <c r="K129" i="29" s="1"/>
  <c r="G84" i="29"/>
  <c r="I84" i="29" s="1"/>
  <c r="K84" i="29" s="1"/>
  <c r="G76" i="29"/>
  <c r="I76" i="29" s="1"/>
  <c r="K76" i="29" s="1"/>
  <c r="G94" i="29"/>
  <c r="I94" i="29" s="1"/>
  <c r="K94" i="29" s="1"/>
  <c r="G138" i="29"/>
  <c r="I138" i="29" s="1"/>
  <c r="K138" i="29" s="1"/>
  <c r="G127" i="29"/>
  <c r="I127" i="29" s="1"/>
  <c r="K127" i="29" s="1"/>
  <c r="G106" i="29"/>
  <c r="I106" i="29" s="1"/>
  <c r="K106" i="29" s="1"/>
  <c r="G120" i="29"/>
  <c r="I120" i="29" s="1"/>
  <c r="K120" i="29" s="1"/>
  <c r="G28" i="29"/>
  <c r="I28" i="29" s="1"/>
  <c r="K28" i="29" s="1"/>
  <c r="G133" i="29"/>
  <c r="I133" i="29" s="1"/>
  <c r="K133" i="29" s="1"/>
  <c r="G176" i="29"/>
  <c r="I176" i="29" s="1"/>
  <c r="K176" i="29" s="1"/>
  <c r="G41" i="29"/>
  <c r="I41" i="29" s="1"/>
  <c r="K41" i="29" s="1"/>
  <c r="G105" i="29"/>
  <c r="I105" i="29" s="1"/>
  <c r="K105" i="29" s="1"/>
  <c r="G101" i="29"/>
  <c r="G109" i="29"/>
  <c r="I109" i="29" s="1"/>
  <c r="K109" i="29" s="1"/>
  <c r="G145" i="29"/>
  <c r="I145" i="29" s="1"/>
  <c r="K145" i="29" s="1"/>
  <c r="G152" i="29"/>
  <c r="I152" i="29" s="1"/>
  <c r="K152" i="29" s="1"/>
  <c r="G63" i="29"/>
  <c r="I63" i="29" s="1"/>
  <c r="K63" i="29" s="1"/>
  <c r="G59" i="29"/>
  <c r="I59" i="29" s="1"/>
  <c r="K59" i="29" s="1"/>
  <c r="G181" i="29"/>
  <c r="G46" i="29"/>
  <c r="I46" i="29" s="1"/>
  <c r="K46" i="29" s="1"/>
  <c r="G67" i="29"/>
  <c r="I67" i="29" s="1"/>
  <c r="K67" i="29" s="1"/>
  <c r="G116" i="29"/>
  <c r="I116" i="29" s="1"/>
  <c r="K116" i="29" s="1"/>
  <c r="G117" i="29"/>
  <c r="I117" i="29" s="1"/>
  <c r="K117" i="29" s="1"/>
  <c r="G108" i="29"/>
  <c r="I108" i="29" s="1"/>
  <c r="K108" i="29" s="1"/>
  <c r="G70" i="29"/>
  <c r="I70" i="29" s="1"/>
  <c r="K70" i="29" s="1"/>
  <c r="G74" i="29"/>
  <c r="I74" i="29" s="1"/>
  <c r="K74" i="29" s="1"/>
  <c r="G32" i="29"/>
  <c r="I32" i="29" s="1"/>
  <c r="K32" i="29" s="1"/>
  <c r="G82" i="29"/>
  <c r="I82" i="29" s="1"/>
  <c r="K82" i="29" s="1"/>
  <c r="G112" i="29"/>
  <c r="G95" i="29"/>
  <c r="I95" i="29" s="1"/>
  <c r="K95" i="29" s="1"/>
  <c r="G170" i="29"/>
  <c r="G102" i="29"/>
  <c r="I102" i="29" s="1"/>
  <c r="K102" i="29" s="1"/>
  <c r="G54" i="29"/>
  <c r="I54" i="29" s="1"/>
  <c r="K54" i="29" s="1"/>
  <c r="G40" i="29"/>
  <c r="G12" i="29"/>
  <c r="I12" i="29" s="1"/>
  <c r="K12" i="29" s="1"/>
  <c r="G22" i="29"/>
  <c r="I22" i="29" s="1"/>
  <c r="K22" i="29" s="1"/>
  <c r="G185" i="29"/>
  <c r="G167" i="29"/>
  <c r="I167" i="29" s="1"/>
  <c r="K167" i="29" s="1"/>
  <c r="G104" i="29"/>
  <c r="I104" i="29" s="1"/>
  <c r="K104" i="29" s="1"/>
  <c r="G86" i="29"/>
  <c r="I86" i="29" s="1"/>
  <c r="K86" i="29" s="1"/>
  <c r="G193" i="29"/>
  <c r="I193" i="29" s="1"/>
  <c r="K193" i="29" s="1"/>
  <c r="G83" i="29"/>
  <c r="G85" i="29"/>
  <c r="G56" i="29"/>
  <c r="G69" i="29"/>
  <c r="I69" i="29" s="1"/>
  <c r="K69" i="29" s="1"/>
  <c r="G30" i="29"/>
  <c r="I30" i="29" s="1"/>
  <c r="K30" i="29" s="1"/>
  <c r="G151" i="29"/>
  <c r="I151" i="29" s="1"/>
  <c r="K151" i="29" s="1"/>
  <c r="G34" i="29"/>
  <c r="G201" i="29"/>
  <c r="I201" i="29" s="1"/>
  <c r="K201" i="29" s="1"/>
  <c r="G199" i="29"/>
  <c r="I199" i="29" s="1"/>
  <c r="K199" i="29" s="1"/>
  <c r="G13" i="29"/>
  <c r="I13" i="29" s="1"/>
  <c r="K13" i="29" s="1"/>
  <c r="G162" i="29"/>
  <c r="I162" i="29" s="1"/>
  <c r="K162" i="29" s="1"/>
  <c r="G51" i="29"/>
  <c r="I51" i="29" s="1"/>
  <c r="K51" i="29" s="1"/>
  <c r="G15" i="29"/>
  <c r="I15" i="29" s="1"/>
  <c r="K15" i="29" s="1"/>
  <c r="G92" i="29"/>
  <c r="I92" i="29" s="1"/>
  <c r="K92" i="29" s="1"/>
  <c r="G134" i="29"/>
  <c r="G159" i="29"/>
  <c r="I159" i="29" s="1"/>
  <c r="K159" i="29" s="1"/>
  <c r="G179" i="29"/>
  <c r="G131" i="29"/>
  <c r="I131" i="29" s="1"/>
  <c r="K131" i="29" s="1"/>
  <c r="G206" i="29"/>
  <c r="I206" i="29" s="1"/>
  <c r="K206" i="29" s="1"/>
  <c r="G146" i="29"/>
  <c r="I146" i="29" s="1"/>
  <c r="K146" i="29" s="1"/>
  <c r="G26" i="29"/>
  <c r="G128" i="29"/>
  <c r="I128" i="29" s="1"/>
  <c r="K128" i="29" s="1"/>
  <c r="G166" i="29"/>
  <c r="I166" i="29" s="1"/>
  <c r="K166" i="29" s="1"/>
  <c r="G150" i="29"/>
  <c r="I150" i="29" s="1"/>
  <c r="K150" i="29" s="1"/>
  <c r="G38" i="29"/>
  <c r="G88" i="29"/>
  <c r="I88" i="29" s="1"/>
  <c r="K88" i="29" s="1"/>
  <c r="G81" i="29"/>
  <c r="I81" i="29" s="1"/>
  <c r="K81" i="29" s="1"/>
  <c r="G205" i="29"/>
  <c r="I205" i="29" s="1"/>
  <c r="K205" i="29" s="1"/>
  <c r="G36" i="29"/>
  <c r="I36" i="29" s="1"/>
  <c r="K36" i="29" s="1"/>
  <c r="G172" i="29"/>
  <c r="I172" i="29" s="1"/>
  <c r="K172" i="29" s="1"/>
  <c r="G192" i="29"/>
  <c r="I192" i="29" s="1"/>
  <c r="K192" i="29" s="1"/>
  <c r="G191" i="29"/>
  <c r="G37" i="29"/>
  <c r="I37" i="29" s="1"/>
  <c r="K37" i="29" s="1"/>
  <c r="G58" i="29"/>
  <c r="I58" i="29" s="1"/>
  <c r="K58" i="29" s="1"/>
  <c r="G122" i="29"/>
  <c r="I122" i="29" s="1"/>
  <c r="K122" i="29" s="1"/>
  <c r="G21" i="29"/>
  <c r="I21" i="29" s="1"/>
  <c r="K21" i="29" s="1"/>
  <c r="G50" i="29"/>
  <c r="I50" i="29" s="1"/>
  <c r="K50" i="29" s="1"/>
  <c r="G107" i="29"/>
  <c r="G65" i="29"/>
  <c r="I65" i="29" s="1"/>
  <c r="K65" i="29" s="1"/>
  <c r="K14" i="25"/>
  <c r="J101" i="22"/>
  <c r="I107" i="29" l="1"/>
  <c r="K107" i="29" s="1"/>
  <c r="I34" i="29"/>
  <c r="K34" i="29" s="1"/>
  <c r="I96" i="29"/>
  <c r="K96" i="29" s="1"/>
  <c r="I29" i="29"/>
  <c r="K29" i="29" s="1"/>
  <c r="I91" i="29"/>
  <c r="K91" i="29" s="1"/>
  <c r="I196" i="29"/>
  <c r="K196" i="29" s="1"/>
  <c r="S70" i="29"/>
  <c r="U70" i="29" s="1"/>
  <c r="S40" i="29"/>
  <c r="U40" i="29" s="1"/>
  <c r="U214" i="29" s="1"/>
  <c r="S93" i="29"/>
  <c r="U93" i="29" s="1"/>
  <c r="S34" i="29"/>
  <c r="U34" i="29" s="1"/>
  <c r="S89" i="29"/>
  <c r="U89" i="29" s="1"/>
  <c r="S78" i="29"/>
  <c r="U78" i="29" s="1"/>
  <c r="S134" i="29"/>
  <c r="U134" i="29" s="1"/>
  <c r="I101" i="29"/>
  <c r="K101" i="29" s="1"/>
  <c r="I48" i="29"/>
  <c r="K48" i="29" s="1"/>
  <c r="S96" i="29"/>
  <c r="U96" i="29" s="1"/>
  <c r="S13" i="5"/>
  <c r="U13" i="5"/>
  <c r="K13" i="5"/>
  <c r="I13" i="5"/>
  <c r="I26" i="29"/>
  <c r="K26" i="29" s="1"/>
  <c r="S170" i="29"/>
  <c r="U170" i="29" s="1"/>
  <c r="I40" i="29"/>
  <c r="K40" i="29" s="1"/>
  <c r="I62" i="29"/>
  <c r="K62" i="29" s="1"/>
  <c r="I112" i="29"/>
  <c r="K112" i="29" s="1"/>
  <c r="I43" i="29"/>
  <c r="K43" i="29" s="1"/>
  <c r="I56" i="29"/>
  <c r="K56" i="29" s="1"/>
  <c r="I149" i="29"/>
  <c r="K149" i="29" s="1"/>
  <c r="I141" i="29"/>
  <c r="K141" i="29" s="1"/>
  <c r="I85" i="29"/>
  <c r="K85" i="29" s="1"/>
  <c r="I83" i="29"/>
  <c r="K83" i="29" s="1"/>
  <c r="I111" i="29"/>
  <c r="K111" i="29" s="1"/>
  <c r="E214" i="29"/>
  <c r="S206" i="29"/>
  <c r="U206" i="29" s="1"/>
  <c r="S27" i="29"/>
  <c r="U27" i="29" s="1"/>
  <c r="S141" i="29"/>
  <c r="U141" i="29" s="1"/>
  <c r="S26" i="29"/>
  <c r="U26" i="29" s="1"/>
  <c r="S167" i="29"/>
  <c r="U167" i="29" s="1"/>
  <c r="S159" i="29"/>
  <c r="U159" i="29" s="1"/>
  <c r="S169" i="29"/>
  <c r="U169" i="29" s="1"/>
  <c r="S148" i="29"/>
  <c r="U148" i="29" s="1"/>
  <c r="S114" i="29"/>
  <c r="U114" i="29" s="1"/>
  <c r="S38" i="29"/>
  <c r="U38" i="29" s="1"/>
  <c r="I148" i="29"/>
  <c r="K148" i="29" s="1"/>
  <c r="I33" i="29"/>
  <c r="K33" i="29" s="1"/>
  <c r="I144" i="29"/>
  <c r="K144" i="29" s="1"/>
  <c r="I185" i="29"/>
  <c r="K185" i="29" s="1"/>
  <c r="I93" i="29"/>
  <c r="K93" i="29" s="1"/>
  <c r="I181" i="29"/>
  <c r="K181" i="29" s="1"/>
  <c r="I113" i="29"/>
  <c r="K113" i="29" s="1"/>
  <c r="I191" i="29"/>
  <c r="K191" i="29" s="1"/>
  <c r="I38" i="29"/>
  <c r="K38" i="29" s="1"/>
  <c r="I187" i="29"/>
  <c r="K187" i="29" s="1"/>
  <c r="O214" i="29"/>
  <c r="I170" i="29"/>
  <c r="K170" i="29" s="1"/>
  <c r="I73" i="29"/>
  <c r="K73" i="29" s="1"/>
  <c r="S196" i="29"/>
  <c r="U196" i="29" s="1"/>
  <c r="S149" i="29"/>
  <c r="U149" i="29" s="1"/>
  <c r="S185" i="29"/>
  <c r="U185" i="29" s="1"/>
  <c r="I134" i="29"/>
  <c r="K134" i="29" s="1"/>
  <c r="I114" i="29"/>
  <c r="K114" i="29" s="1"/>
  <c r="I179" i="29"/>
  <c r="K179" i="29" s="1"/>
  <c r="I175" i="29"/>
  <c r="K175" i="29" s="1"/>
  <c r="Q214" i="29"/>
  <c r="G214" i="29"/>
  <c r="L11" i="26"/>
  <c r="G11" i="27" s="1"/>
  <c r="F11" i="26"/>
  <c r="C11" i="27" s="1"/>
  <c r="E9" i="11" l="1"/>
  <c r="I9" i="11" s="1"/>
  <c r="K214" i="29"/>
  <c r="I214" i="29"/>
  <c r="S214" i="29"/>
  <c r="E8" i="11" s="1"/>
  <c r="E14" i="11" l="1"/>
  <c r="I8" i="11"/>
  <c r="I13" i="11"/>
  <c r="L9" i="26"/>
  <c r="L10" i="26"/>
  <c r="F9" i="26"/>
  <c r="C9" i="27" s="1"/>
  <c r="F10" i="26"/>
  <c r="A1" i="14"/>
  <c r="A1" i="15"/>
  <c r="A1" i="26"/>
  <c r="A1" i="13"/>
  <c r="A1" i="18"/>
  <c r="A1" i="8"/>
  <c r="A1" i="27"/>
  <c r="A1" i="6"/>
  <c r="A1" i="5"/>
  <c r="A1" i="11"/>
  <c r="G6" i="27" l="1"/>
  <c r="C6" i="27"/>
  <c r="A3" i="27"/>
  <c r="I6" i="25"/>
  <c r="C6" i="25"/>
  <c r="C8" i="24"/>
  <c r="Y6" i="23"/>
  <c r="M6" i="23"/>
  <c r="A3" i="25" l="1"/>
  <c r="A3" i="11" s="1"/>
  <c r="A3" i="29" s="1"/>
  <c r="A3" i="24"/>
  <c r="A3" i="23"/>
  <c r="E6" i="11"/>
  <c r="Z41" i="27"/>
  <c r="V41" i="27"/>
  <c r="L8" i="26"/>
  <c r="L15" i="26" s="1"/>
  <c r="F8" i="26"/>
  <c r="F15" i="26" s="1"/>
  <c r="AE10" i="23"/>
  <c r="AC10" i="23"/>
  <c r="W10" i="23"/>
  <c r="T10" i="23"/>
  <c r="Q10" i="23"/>
  <c r="O10" i="23"/>
  <c r="AG10" i="23"/>
  <c r="C15" i="27" l="1"/>
  <c r="E14" i="27" s="1"/>
  <c r="G9" i="27"/>
  <c r="G8" i="27"/>
  <c r="K11" i="6"/>
  <c r="A3" i="13"/>
  <c r="A3" i="15"/>
  <c r="A3" i="6"/>
  <c r="A3" i="14"/>
  <c r="A3" i="5"/>
  <c r="A3" i="18"/>
  <c r="A3" i="8"/>
  <c r="G15" i="27" l="1"/>
  <c r="E13" i="27"/>
  <c r="G12" i="11" l="1"/>
  <c r="I12" i="11"/>
  <c r="E12" i="27"/>
  <c r="I13" i="27"/>
  <c r="E11" i="27"/>
  <c r="I12" i="27"/>
  <c r="I11" i="27"/>
  <c r="E9" i="27"/>
  <c r="E10" i="27"/>
  <c r="E8" i="27"/>
  <c r="X41" i="27"/>
  <c r="I9" i="27"/>
  <c r="I10" i="27"/>
  <c r="AB41" i="27"/>
  <c r="G9" i="11" l="1"/>
  <c r="G13" i="11"/>
  <c r="G8" i="11"/>
  <c r="I15" i="27"/>
  <c r="G11" i="11"/>
  <c r="G10" i="11"/>
  <c r="E15" i="27"/>
  <c r="G14" i="11" l="1"/>
  <c r="G11" i="6"/>
  <c r="C5" i="8" l="1"/>
  <c r="E5" i="8" l="1"/>
  <c r="K6" i="6"/>
  <c r="Q9" i="13"/>
  <c r="P9" i="13"/>
  <c r="N9" i="13"/>
  <c r="J9" i="13"/>
  <c r="H9" i="13"/>
  <c r="R9" i="13"/>
  <c r="L9" i="13" l="1"/>
  <c r="O11" i="6"/>
  <c r="C11" i="6" l="1"/>
  <c r="M11" i="6" l="1"/>
  <c r="Q11" i="6"/>
  <c r="E11" i="6" l="1"/>
  <c r="I10" i="11"/>
  <c r="I11" i="6"/>
  <c r="I14" i="11" l="1"/>
  <c r="I99" i="14" l="1"/>
  <c r="G99" i="14"/>
</calcChain>
</file>

<file path=xl/sharedStrings.xml><?xml version="1.0" encoding="utf-8"?>
<sst xmlns="http://schemas.openxmlformats.org/spreadsheetml/2006/main" count="1133" uniqueCount="408">
  <si>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</si>
  <si>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</si>
  <si>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</si>
  <si>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</si>
  <si>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</si>
  <si>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</si>
  <si>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</si>
  <si>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</si>
  <si>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</si>
  <si>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</si>
  <si>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</si>
  <si>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</si>
  <si>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</si>
  <si>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</si>
  <si>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</si>
  <si>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</si>
  <si>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</si>
  <si>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</si>
  <si>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</si>
  <si>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</si>
  <si>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</si>
  <si>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</si>
  <si>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</si>
  <si>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</si>
  <si>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</si>
  <si>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</si>
  <si>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</si>
  <si>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</si>
  <si>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</si>
  <si>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سایر درآمدها</t>
  </si>
  <si>
    <t>قیمت بازار هر سهم</t>
  </si>
  <si>
    <t>افزایش</t>
  </si>
  <si>
    <t>کاهش</t>
  </si>
  <si>
    <t>شرح</t>
  </si>
  <si>
    <t>یادداشت</t>
  </si>
  <si>
    <t>هزینه تنزیل</t>
  </si>
  <si>
    <t>تاریخ دریافت سود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</si>
  <si>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</si>
  <si>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</si>
  <si>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</si>
  <si>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</si>
  <si>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</si>
  <si>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</si>
  <si>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</si>
  <si>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</si>
  <si>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</si>
  <si>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</si>
  <si>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</si>
  <si>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</si>
  <si>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</si>
  <si>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</si>
  <si>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</si>
  <si>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</si>
  <si>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</si>
  <si>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</si>
  <si>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</si>
  <si>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</si>
  <si>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ج- سود(زیان) حاصل از فروش اوراق بهادار</t>
  </si>
  <si>
    <t>یادداشت د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</si>
  <si>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</si>
  <si>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</si>
  <si>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</si>
  <si>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</si>
  <si>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</si>
  <si>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</si>
  <si>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</si>
  <si>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</si>
  <si>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</si>
  <si>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‫اطلاعات مجمع</t>
  </si>
  <si>
    <t>‫طی دوره</t>
  </si>
  <si>
    <t>‫نام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</si>
  <si>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</si>
  <si>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</si>
  <si>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</si>
  <si>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</si>
  <si>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</si>
  <si>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</si>
  <si>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‫جمع</t>
  </si>
  <si>
    <t>درصد از کل داراییها</t>
  </si>
  <si>
    <t>دارایی‌ها</t>
  </si>
  <si>
    <t>درآمدها</t>
  </si>
  <si>
    <t>فولاد کاوه جنوب کیش (کاوه)</t>
  </si>
  <si>
    <t>صنایع پتروشیمی کرمانشاه (کرماشا)</t>
  </si>
  <si>
    <t>سر. صندوق بازنشستگی (وصندوق)</t>
  </si>
  <si>
    <t>مبین انرژی خلیج فارس (مبین)</t>
  </si>
  <si>
    <t>توسعه معدنی و صنعتی صبانور (کنور)</t>
  </si>
  <si>
    <t>بانک خاورمیانه (وخاور)</t>
  </si>
  <si>
    <t>سیمان آبیک (سآبیک)</t>
  </si>
  <si>
    <t>سیمان مازندران (سمازن)</t>
  </si>
  <si>
    <t>آهن و فولاد غدیر ایرانیان (فغدیر)</t>
  </si>
  <si>
    <t>گروه مالی صبا تامین (صبا)</t>
  </si>
  <si>
    <t>پالایش نفت تبریز (شبریز)</t>
  </si>
  <si>
    <t>سر. تامین اجتماعی (شستا)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</si>
  <si>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</si>
  <si>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</si>
  <si>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</si>
  <si>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‫تعداد</t>
  </si>
  <si>
    <t>‫قیمت
آخرین معامله</t>
  </si>
  <si>
    <t>‫قیمت تعدیل شده</t>
  </si>
  <si>
    <t>‫درصد تعدیل</t>
  </si>
  <si>
    <t>‫خالص ارزش فروش تعدیل شده</t>
  </si>
  <si>
    <t>‫دلیل تعدیل</t>
  </si>
  <si>
    <t>کاشی سینا (کساوه)</t>
  </si>
  <si>
    <t>نرخ سود</t>
  </si>
  <si>
    <t>دارو فارابی (دفارا)</t>
  </si>
  <si>
    <t>مواد داروپخش (دتماد)</t>
  </si>
  <si>
    <t>پارس دارو (دپارس)</t>
  </si>
  <si>
    <t>پخش هجرت (هجرت)</t>
  </si>
  <si>
    <t>کوتاه مدت خاورمیانه</t>
  </si>
  <si>
    <t>تعدیل کارمزد کارگزاری</t>
  </si>
  <si>
    <t>بانک ملت (وبملت)</t>
  </si>
  <si>
    <t>پویا زرکان آق دره (فزر)</t>
  </si>
  <si>
    <t>سود اوراق بهادار با درآمد ثابت و سپرده بانکی</t>
  </si>
  <si>
    <t>‫الف- درآمد سود سهام</t>
  </si>
  <si>
    <t xml:space="preserve"> ب- درآمد ناشی از تغییر قیمت اوراق بهادار</t>
  </si>
  <si>
    <t xml:space="preserve"> د- سود اوراق بهادار با درآمد ثابت</t>
  </si>
  <si>
    <t>بانک تجارت (وتجارت)</t>
  </si>
  <si>
    <t>پالایش نفت اصفهان (شپنا)</t>
  </si>
  <si>
    <t>سر. ایران خودرو (خگستر)</t>
  </si>
  <si>
    <t>گروه بهمن (خبهمن)</t>
  </si>
  <si>
    <t>بانک صادرات ایران (وبصادر)</t>
  </si>
  <si>
    <t>صندوق سرمایه گذاری سهامی اهرمی شاخصی کیان</t>
  </si>
  <si>
    <t>سینادارو (دسینا)</t>
  </si>
  <si>
    <t>ایران یاسا (پاسا)</t>
  </si>
  <si>
    <t>سر. توکا فولاد (وتوکا)</t>
  </si>
  <si>
    <t>زامیاد (خزامیا)</t>
  </si>
  <si>
    <t>تاید واتر خاورمیانه (حتاید)</t>
  </si>
  <si>
    <t>سر. توسعه معادن و صنایع معدنی خاورمیانه (میدکو)</t>
  </si>
  <si>
    <t>پتروشیمی نوری (نوری)</t>
  </si>
  <si>
    <t>فولادخراسان (فخاس)</t>
  </si>
  <si>
    <t>کشتیرانی ایران (حکشتی)</t>
  </si>
  <si>
    <t>معدنی املاح ایران (شاملا)</t>
  </si>
  <si>
    <t>سایپا (خساپا)</t>
  </si>
  <si>
    <t>سر. غدیر (وغدیر)</t>
  </si>
  <si>
    <t>دارو اکسیر (دلر)</t>
  </si>
  <si>
    <t>کاشی الوند (کلوند)</t>
  </si>
  <si>
    <t>سر. سپه (وسپه)</t>
  </si>
  <si>
    <t>پست بانک ایران (وپست)</t>
  </si>
  <si>
    <t>گسترش نفت و گاز پارسیان (پارسان)</t>
  </si>
  <si>
    <t>نورد آلومینیوم (فنوال)</t>
  </si>
  <si>
    <t>سر. خوارزمی (وخارزم)</t>
  </si>
  <si>
    <t>سر. سایپا (وساپا)</t>
  </si>
  <si>
    <t>دارو ابوریحان (دابور)</t>
  </si>
  <si>
    <t>پتروشیمی خارک (شخارک)</t>
  </si>
  <si>
    <t>پتروشیمی پردیس (شپدیس)</t>
  </si>
  <si>
    <t>حمل و نقل توکا (حتوکا)</t>
  </si>
  <si>
    <t>قند هگمتان (قهکمت)</t>
  </si>
  <si>
    <t>سر. دارویی تامین (تیپیکو)</t>
  </si>
  <si>
    <t>ایران خودرو (خودرو)</t>
  </si>
  <si>
    <t>فولاد مبارکه اصفهان (فولاد)</t>
  </si>
  <si>
    <t>کربن ایران (شکربن)</t>
  </si>
  <si>
    <t>صنایع شیمیایی ایران (شیران)</t>
  </si>
  <si>
    <t>سر. پتروشیمی (وپترو)</t>
  </si>
  <si>
    <t>پارس خزر (لخزر)</t>
  </si>
  <si>
    <t>دارو عبیدی (دعبید)</t>
  </si>
  <si>
    <t>بانک اقتصاد نوین (ونوین)</t>
  </si>
  <si>
    <t>بانک کار آفرین (وکار)</t>
  </si>
  <si>
    <t>سر. امید (وامید)</t>
  </si>
  <si>
    <t>بانک پاسارگاد (وپاسار)</t>
  </si>
  <si>
    <t>تکميلی پتروشیمی خلیج فارس (پترول)</t>
  </si>
  <si>
    <t>پتروشیمی فن آوران (شفن)</t>
  </si>
  <si>
    <t>کویر تایر (پکویر)</t>
  </si>
  <si>
    <t>شیشه و گاز (کگاز)</t>
  </si>
  <si>
    <t>آما (فاما)</t>
  </si>
  <si>
    <t>سیمان سپاهان (سپاها)</t>
  </si>
  <si>
    <t>ذغالسنگ نگین (کطبس)</t>
  </si>
  <si>
    <t>چادرملو (کچاد)</t>
  </si>
  <si>
    <t>بانک پارسیان (وپارس)</t>
  </si>
  <si>
    <t>پخش البرز (پخش)</t>
  </si>
  <si>
    <t>گروه مپنا (رمپنا)</t>
  </si>
  <si>
    <t>پالایش نفت بندر عباس (شبندر)</t>
  </si>
  <si>
    <t>مهرام (غمهرا)</t>
  </si>
  <si>
    <t>گل گهر (کگل)</t>
  </si>
  <si>
    <t>سیمان کرمان (سکرما)</t>
  </si>
  <si>
    <t>ریخته گری تراکتور (ختراک)</t>
  </si>
  <si>
    <t>ماشین سازی اراک (فاراک)</t>
  </si>
  <si>
    <t>صنایع پتروشیمی خلیج فارس (فارس)</t>
  </si>
  <si>
    <t>سر. پارس توشه (وتوشه)</t>
  </si>
  <si>
    <t>صنعتی بارز (پکرمان)</t>
  </si>
  <si>
    <t>فرآورده های نسوز آذر (کاذر)</t>
  </si>
  <si>
    <t>توسعه سرمایه و صنعت غدیر (سغدیر)</t>
  </si>
  <si>
    <t>سیمان فارس نو (سفانو)</t>
  </si>
  <si>
    <t>سیمان شاهرود (سرود)</t>
  </si>
  <si>
    <t>صنعتی سپاهان (فسپا)</t>
  </si>
  <si>
    <t>خاک چینی ایران (کخاک)</t>
  </si>
  <si>
    <t>مگسال (زمگسا)</t>
  </si>
  <si>
    <t>پتروشیمی جم (جم)</t>
  </si>
  <si>
    <t>نیروکلر (شکلر)</t>
  </si>
  <si>
    <t>بانک سینا (وسینا)</t>
  </si>
  <si>
    <t>سر. گروه توسعه ملی (وبانک)</t>
  </si>
  <si>
    <t>پتروشیمی شیراز (شیراز)</t>
  </si>
  <si>
    <t>سر. ملی (ونیکی)</t>
  </si>
  <si>
    <t>صنعتی بهشهر (غبشهر)</t>
  </si>
  <si>
    <t>سر. توسعه معادن و فلزات (ومعادن)</t>
  </si>
  <si>
    <t>صنایع غذایی مینو شرق (غمینو)</t>
  </si>
  <si>
    <t>تراکتورسازی (تایرا)</t>
  </si>
  <si>
    <t>قند قزوین (قزوین)</t>
  </si>
  <si>
    <t>سیمان فارس و خوزستان (سفارس)</t>
  </si>
  <si>
    <t>البرزدارو (دالبر)</t>
  </si>
  <si>
    <t>سر. توسعه ملی (وتوسم)</t>
  </si>
  <si>
    <t>الکتریک خودرو شرق (خشرق)</t>
  </si>
  <si>
    <t>آلومینیوم ایران (فایرا)</t>
  </si>
  <si>
    <t>ارتباطات سیار (همراه)</t>
  </si>
  <si>
    <t>پارس مینو (غپینو)</t>
  </si>
  <si>
    <t>معادن منگنز ایران (کمنگنز)</t>
  </si>
  <si>
    <t>حفاری شمال (حفاری)</t>
  </si>
  <si>
    <t>سیمان تهران (ستران)</t>
  </si>
  <si>
    <t>مخابرات ایران (اخابر)</t>
  </si>
  <si>
    <t>سیمان خوزستان (سخوز)</t>
  </si>
  <si>
    <t>فولاد آلیاژی ایران (فولاژ)</t>
  </si>
  <si>
    <t>موتورسازان تراکتور (خموتور)</t>
  </si>
  <si>
    <t>پتروشیمی شازند (شاراک)</t>
  </si>
  <si>
    <t>ایران تایر (پتایر)</t>
  </si>
  <si>
    <t>ایران ترانسفو (بترانس)</t>
  </si>
  <si>
    <t>سیمان خاش (سخاش)</t>
  </si>
  <si>
    <t>شیشه دارویی رازی (کرازی)</t>
  </si>
  <si>
    <t>فولاد خوزستان (فخوز)</t>
  </si>
  <si>
    <t>کاشی حافظ (کحافظ)</t>
  </si>
  <si>
    <t>نفت بهران (شبهرن)</t>
  </si>
  <si>
    <t>شیشه همدان (کهمدا)</t>
  </si>
  <si>
    <t>پتروشیمی غدیر (شغدیر)</t>
  </si>
  <si>
    <t>پتروشیمی بوعلی سینا (بوعلی)</t>
  </si>
  <si>
    <t>سر. نفت و گاز تامین (تاپیکو)</t>
  </si>
  <si>
    <t>خدمات انفورماتیک (رانفور)</t>
  </si>
  <si>
    <t>لاستیک سهند (پسهند)</t>
  </si>
  <si>
    <t>سر. رنا (ورنا)</t>
  </si>
  <si>
    <t>سر. توسعه ملی (حق تقدم) (وتوسمح)</t>
  </si>
  <si>
    <t>توسعه معدنی و صنعتی صبانور (حق تقدم) (کنورح)</t>
  </si>
  <si>
    <t>پالایش نفت تهران (شتران)</t>
  </si>
  <si>
    <t>بورس اوراق بهادار تهران (بورس)</t>
  </si>
  <si>
    <t>همکاران سیستم (سیستم)</t>
  </si>
  <si>
    <t>بورس کالای ایران (کالا)</t>
  </si>
  <si>
    <t>بیمه کارآفرین (وآفری)</t>
  </si>
  <si>
    <t>چدن سازان (چدن)</t>
  </si>
  <si>
    <t>کشاورزی و دامپروری بینالود (زبینا)</t>
  </si>
  <si>
    <t>انتقال داده های آسیاتک (اسیاتک)</t>
  </si>
  <si>
    <t>پتروشیمی پارس (پارس)</t>
  </si>
  <si>
    <t>تامین سرمایه نوین (تنوین)</t>
  </si>
  <si>
    <t>فروشگاه های افق کوروش (افق)</t>
  </si>
  <si>
    <t>تامین سرمایه لوتوس پارسیان (لوتوس)</t>
  </si>
  <si>
    <t>پلی پروپیلن جم (جم پیلن)</t>
  </si>
  <si>
    <t>سر. صدر تامین (تاصیکو)</t>
  </si>
  <si>
    <t>فولاد سپید فراب کویر (کویر)</t>
  </si>
  <si>
    <t>گروه توسعه مالی مهر آیندگان (ومهان)</t>
  </si>
  <si>
    <t>کلر پارس (کلر)</t>
  </si>
  <si>
    <t>پدیده شیمی قرن (قرن)</t>
  </si>
  <si>
    <t>سر. کشاورزی کوثر (زکوثر)</t>
  </si>
  <si>
    <t>سر. سیمان تامین (سیتا)</t>
  </si>
  <si>
    <t>بهساز کاشانه تهران (ثبهساز)</t>
  </si>
  <si>
    <t>صنعت غذایی کورش (غکورش)</t>
  </si>
  <si>
    <t>توسعه و عمران امید (ثامید)</t>
  </si>
  <si>
    <t>سپید ماکیان (سپید)</t>
  </si>
  <si>
    <t>آریان کیمیا تک (کیمیاتک)</t>
  </si>
  <si>
    <t>انتخاب الکترونیک آرمان (انتخاب)</t>
  </si>
  <si>
    <t>سیمان اردستان (اردستان)</t>
  </si>
  <si>
    <t>پارس فولاد سبزوار (فسبزوار)</t>
  </si>
  <si>
    <t>گروه مالی کیان (کیانا)</t>
  </si>
  <si>
    <t>بین المللی توسعه صنایع و معادن غدیر (وکغدیر)</t>
  </si>
  <si>
    <t>پرداخت الکترونیک بانک پاسارگاد (پی پاد)</t>
  </si>
  <si>
    <t>بورس انرژی ایران (انرژی)</t>
  </si>
  <si>
    <t>گسترش سوخت سبز زاگرس (شگستر)</t>
  </si>
  <si>
    <t>دارویی و نهاده های زاگرس دارو (دزاگرس)</t>
  </si>
  <si>
    <t>فجر انرژی خلیج فارس (بفجر)</t>
  </si>
  <si>
    <t>گروه صنعتی پاکشو (پاکشو)</t>
  </si>
  <si>
    <t>موتوژن (بموتو)</t>
  </si>
  <si>
    <t>فولاد شاهرود (فرود)</t>
  </si>
  <si>
    <t>نیان الکترونیک (نیان)</t>
  </si>
  <si>
    <t>مهرمام میهن (مهرمام)</t>
  </si>
  <si>
    <t>1404/03/03</t>
  </si>
  <si>
    <t>1404/03/04</t>
  </si>
  <si>
    <t>1404/03/06</t>
  </si>
  <si>
    <t>1404/03/10</t>
  </si>
  <si>
    <t>1404/03/12</t>
  </si>
  <si>
    <t>1404/03/13</t>
  </si>
  <si>
    <t>1404/03/17</t>
  </si>
  <si>
    <t>1404/03/18</t>
  </si>
  <si>
    <t>1404/03/20</t>
  </si>
  <si>
    <t>1404/03/21</t>
  </si>
  <si>
    <t>1404/03/25</t>
  </si>
  <si>
    <t>1404/03/26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</si>
  <si>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</si>
  <si>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</si>
  <si>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ملی صنایع مس ایران (فملی)</t>
  </si>
  <si>
    <t>پلیمر آریا ساسول (آریا)</t>
  </si>
  <si>
    <t>مدیریت نیروگاهی ایرانیان مپنا (ومپنا)</t>
  </si>
  <si>
    <t>1404/04/31</t>
  </si>
  <si>
    <t>1404/04/01</t>
  </si>
  <si>
    <t>1404/04/04</t>
  </si>
  <si>
    <t>1404/04/05</t>
  </si>
  <si>
    <t>1404/04/07</t>
  </si>
  <si>
    <t>1404/04/12</t>
  </si>
  <si>
    <t>1404/04/16</t>
  </si>
  <si>
    <t>1404/04/17</t>
  </si>
  <si>
    <t>1404/04/18</t>
  </si>
  <si>
    <t>1404/04/19</t>
  </si>
  <si>
    <t>1404/04/21</t>
  </si>
  <si>
    <t>1404/04/22</t>
  </si>
  <si>
    <t>1404/04/23</t>
  </si>
  <si>
    <t>1404/04/24</t>
  </si>
  <si>
    <t>1404/04/25</t>
  </si>
  <si>
    <t>1404/04/26</t>
  </si>
  <si>
    <t>1404/04/28</t>
  </si>
  <si>
    <t>1404/04/29</t>
  </si>
  <si>
    <t>1404/04/30</t>
  </si>
  <si>
    <t>البرز بالک (دبالک)</t>
  </si>
  <si>
    <t>کاشی پارس (کپارس)</t>
  </si>
  <si>
    <t>دارو لقمان (دلقما)</t>
  </si>
  <si>
    <t>سیمان هگمتان (سهگمت)</t>
  </si>
  <si>
    <t>5-2</t>
  </si>
  <si>
    <t>1404/05/02</t>
  </si>
  <si>
    <t>1404/05/04</t>
  </si>
  <si>
    <t>1404/05/05</t>
  </si>
  <si>
    <t>1404/05/07</t>
  </si>
  <si>
    <t>1404/05/08</t>
  </si>
  <si>
    <t>1404/05/09</t>
  </si>
  <si>
    <t>1404/05/11</t>
  </si>
  <si>
    <t>1404/05/12</t>
  </si>
  <si>
    <t>1404/05/13</t>
  </si>
  <si>
    <t>1404/05/14</t>
  </si>
  <si>
    <t>1404/05/15</t>
  </si>
  <si>
    <t>1404/05/25</t>
  </si>
  <si>
    <t>1404/06/31</t>
  </si>
  <si>
    <t>سیمان شرق (سشرق)</t>
  </si>
  <si>
    <t>نفت سپاهان (شسپا)</t>
  </si>
  <si>
    <t>مس باهنر (فباهنر)</t>
  </si>
  <si>
    <t>تکمیلی پتروشیمی خلیج فارس (پترول)</t>
  </si>
  <si>
    <t>1404/06/03</t>
  </si>
  <si>
    <t>1404/06/09</t>
  </si>
  <si>
    <t>1404/06/17</t>
  </si>
  <si>
    <t>1404/06/23</t>
  </si>
  <si>
    <t>1404/06/25</t>
  </si>
  <si>
    <t>1404/06/26</t>
  </si>
  <si>
    <t>1404/06/30</t>
  </si>
  <si>
    <t>منتهی به 1404/06/31</t>
  </si>
  <si>
    <t>1404/07/30</t>
  </si>
  <si>
    <t>سر. آتیه دماوند (واتی)</t>
  </si>
  <si>
    <t>بهمن لیزینگ (ولبهمن)</t>
  </si>
  <si>
    <t>سبحان دارو (دسبحان)</t>
  </si>
  <si>
    <t>نفت ایرانول (شرانل)</t>
  </si>
  <si>
    <t>داروسازی قاضی (دقاضی)</t>
  </si>
  <si>
    <t>پرداخت الکترونیک بانک پاسارگاد (حق تقدم) (پی پادح)</t>
  </si>
  <si>
    <t>1404/07/05</t>
  </si>
  <si>
    <t>1404/07/15</t>
  </si>
  <si>
    <t>دارو زهراوی (دزهراوی)</t>
  </si>
  <si>
    <t>داروسازی قاضی (حق تقدم) (دقاضیح)</t>
  </si>
  <si>
    <t>دارویی ره آورد تامین (درهآور)</t>
  </si>
  <si>
    <t>پتروشیمی تندگویان (شگویا)</t>
  </si>
  <si>
    <t>صبا فولاد خلیج فارس (فصبا)</t>
  </si>
  <si>
    <t>کوتاه مدت گردشگری</t>
  </si>
  <si>
    <t>کوتاه مدت تجارت</t>
  </si>
  <si>
    <t>کوتاه مدت دی</t>
  </si>
  <si>
    <t>گواهی شمش طلا (شمش طلا)</t>
  </si>
  <si>
    <t>درآمد حاصل از سرمایه­گذاری درشمش</t>
  </si>
  <si>
    <t>2-2-درآمد حاصل از سرمایه­گذاری در سهام و حق تقدم سهام:</t>
  </si>
  <si>
    <t>پالایش نفت شیراز (شراز)</t>
  </si>
  <si>
    <t>پخش البرز (حق تقدم) (پخشح)</t>
  </si>
  <si>
    <t>گروه مالی مهرگان تامین پارس (مهرگان)</t>
  </si>
  <si>
    <t>1-1-سرمایه‌گذاری در بورس کالا</t>
  </si>
  <si>
    <t>گواهی شمش نقره (شمش نقره)</t>
  </si>
  <si>
    <t>1404/09/15</t>
  </si>
  <si>
    <t>1404/09/22</t>
  </si>
  <si>
    <t>درصد به کل خالص ارزش دارایی‌ها</t>
  </si>
  <si>
    <t>سیمان صوفیان (سصوفی)</t>
  </si>
  <si>
    <t>کاسپین تامین (کاسپین)</t>
  </si>
  <si>
    <t>سیمان ارومیه (ساروم)</t>
  </si>
  <si>
    <t>پتروشیمی خراسان (خراسان)</t>
  </si>
  <si>
    <t>داروسازی دانا (ددانا)</t>
  </si>
  <si>
    <t>پتروشیمی اروند (اروند)</t>
  </si>
  <si>
    <t>بانک تجارت</t>
  </si>
  <si>
    <t>بانک ملت</t>
  </si>
  <si>
    <t>بانک دی</t>
  </si>
  <si>
    <t>بانک خاورمیانه</t>
  </si>
  <si>
    <t>بانک گردشگری</t>
  </si>
  <si>
    <t>1404/10/09</t>
  </si>
  <si>
    <t>1404/10/23</t>
  </si>
  <si>
    <t>سر. خوارزمی (حق تقدم) (وخارزمح)</t>
  </si>
  <si>
    <t>گروه مالی نماد غدیر (نماد)</t>
  </si>
  <si>
    <t>1404/11/20</t>
  </si>
  <si>
    <t>کوتاه مدت ملت</t>
  </si>
  <si>
    <t>گواهی شمش طلا CD1G0B0001 (شمش طلا)</t>
  </si>
  <si>
    <t>سر. صدر تامین (حق تقدم) (تاصیکوح)</t>
  </si>
  <si>
    <t>1404/12/05</t>
  </si>
  <si>
    <t>1404/12/10</t>
  </si>
  <si>
    <t xml:space="preserve">بانک گردشگری </t>
  </si>
  <si>
    <t>1405/01/31</t>
  </si>
  <si>
    <t>شپدیس</t>
  </si>
  <si>
    <t>وغدیر</t>
  </si>
  <si>
    <t>فارس</t>
  </si>
  <si>
    <t>فولاد</t>
  </si>
  <si>
    <t>اروند</t>
  </si>
  <si>
    <t>شتران</t>
  </si>
  <si>
    <t>با توجه به دستورالعمل نحوة تعيين قيمت
 خريد و فروش اوراق بهادار در صندوق‌ سرمايه‌گذاري
سهامی اهرمی شاخصی کیان درخصوص تغییرات
 قیمت اوراق بهادار قسمت ج بند 1-2، بنابرتشخيص مدير
 قیمت کارشناسی لحاظ میگردد.</t>
  </si>
  <si>
    <t>1405/01/26</t>
  </si>
  <si>
    <t>1405/02/31</t>
  </si>
  <si>
    <t>برای ماه منتهی به 1405/02/31</t>
  </si>
  <si>
    <t>جم پیلن</t>
  </si>
  <si>
    <t>پارسان</t>
  </si>
  <si>
    <t>مبین</t>
  </si>
  <si>
    <t>مهرگان</t>
  </si>
  <si>
    <t>بفجر</t>
  </si>
  <si>
    <t>شستا</t>
  </si>
  <si>
    <t>تاپیکو</t>
  </si>
  <si>
    <t>1404/10/29</t>
  </si>
  <si>
    <t>1405/02/23</t>
  </si>
  <si>
    <t>1405/02/27</t>
  </si>
  <si>
    <t>1405/02/30</t>
  </si>
  <si>
    <t>طی اردیبهشت ماه</t>
  </si>
  <si>
    <t>از ابتدای سال مالی تا پایان اردیبهشت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</si>
</sst>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#,##0_-;[Red]\(#,##0\)"/>
    <numFmt numFmtId="166" formatCode="_-* #,##0.00_-;_-* #,##0.00\-;_-* &quot;-&quot;??_-;_-@_-"/>
    <numFmt numFmtId="167" formatCode="_-* #,##0.00000000_-;_-* #,##0.00000000\-;_-* &quot;-&quot;??_-;_-@_-"/>
    <numFmt numFmtId="168" formatCode="_-* #,##0_-;_-* #,##0\-;_-* &quot;-&quot;??_-;_-@_-"/>
    <numFmt numFmtId="169" formatCode="#,##0.0_);\(#,##0.0\)"/>
    <numFmt numFmtId="170" formatCode="_(* #,##0.000_);_(* \(#,##0.000\);_(* &quot;-&quot;??_);_(@_)"/>
  </numFmts>
  <fonts count="62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6"/>
      <color theme="1"/>
      <name val="B Mitra"/>
      <charset val="178"/>
    </font>
    <font>
      <sz val="14"/>
      <color theme="1"/>
      <name val="B Mitra"/>
      <charset val="178"/>
    </font>
    <font>
      <b/>
      <sz val="16"/>
      <color rgb="FF0062AC"/>
      <name val="B Mitra"/>
      <charset val="178"/>
    </font>
    <font>
      <b/>
      <sz val="10"/>
      <color theme="1"/>
      <name val="B Mitra"/>
      <charset val="178"/>
    </font>
    <font>
      <sz val="12"/>
      <name val="B Mitra"/>
      <charset val="178"/>
    </font>
    <font>
      <sz val="11"/>
      <color theme="1"/>
      <name val="B Mitra"/>
      <charset val="178"/>
    </font>
    <font>
      <sz val="16"/>
      <color theme="1"/>
      <name val="B Mitra"/>
      <charset val="178"/>
    </font>
    <font>
      <sz val="10"/>
      <color theme="1"/>
      <name val="B Mitra"/>
      <charset val="178"/>
    </font>
    <font>
      <b/>
      <sz val="18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2"/>
      <color rgb="FFC00000"/>
      <name val="B Mitra"/>
      <charset val="178"/>
    </font>
    <font>
      <b/>
      <sz val="14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4"/>
      <color rgb="FF0062AC"/>
      <name val="B Mitra"/>
      <charset val="178"/>
    </font>
    <font>
      <b/>
      <sz val="12"/>
      <name val="B Mitra"/>
      <charset val="178"/>
    </font>
    <font>
      <b/>
      <sz val="12"/>
      <color rgb="FF000000"/>
      <name val="B Mitra"/>
      <charset val="178"/>
    </font>
    <font>
      <sz val="12"/>
      <color rgb="FF000000"/>
      <name val="B Mitra"/>
      <charset val="178"/>
    </font>
    <font>
      <sz val="14"/>
      <color rgb="FF000000"/>
      <name val="B Mitra"/>
      <charset val="178"/>
    </font>
    <font>
      <sz val="12"/>
      <name val="B Nazanin"/>
      <charset val="178"/>
    </font>
    <font>
      <b/>
      <sz val="26"/>
      <color theme="1"/>
      <name val="B Mitra"/>
      <charset val="178"/>
    </font>
    <font>
      <sz val="18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2"/>
      <color rgb="FF0062AC"/>
      <name val="B Nazanin"/>
      <charset val="178"/>
    </font>
    <font>
      <b/>
      <sz val="16"/>
      <name val="B Mitra"/>
      <charset val="178"/>
    </font>
    <font>
      <b/>
      <sz val="10"/>
      <color rgb="FF000000"/>
      <name val="B Mitra"/>
      <charset val="178"/>
    </font>
    <font>
      <u/>
      <sz val="11"/>
      <color theme="10"/>
      <name val="Calibri"/>
      <family val="2"/>
      <scheme val="minor"/>
    </font>
    <font>
      <sz val="22"/>
      <color theme="1"/>
      <name val="B Mitra"/>
      <charset val="178"/>
    </font>
    <font>
      <sz val="14"/>
      <color rgb="FFFF0000"/>
      <name val="B Mitra"/>
      <charset val="178"/>
    </font>
    <font>
      <sz val="11"/>
      <color rgb="FFFF0000"/>
      <name val="B Mitra"/>
      <charset val="178"/>
    </font>
    <font>
      <b/>
      <sz val="9"/>
      <color rgb="FF2E2E2E"/>
      <name val="IranSansFaNum"/>
    </font>
    <font>
      <sz val="18"/>
      <color theme="1"/>
      <name val="B Mitra"/>
      <charset val="178"/>
    </font>
    <font>
      <sz val="16"/>
      <name val="B Mitra"/>
      <charset val="178"/>
    </font>
    <font>
      <b/>
      <sz val="16"/>
      <color theme="1"/>
      <name val="B Nazanin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Calibri"/>
      <family val="2"/>
      <charset val="178"/>
      <scheme val="minor"/>
    </font>
    <font>
      <sz val="14"/>
      <name val="B Mitra"/>
      <charset val="178"/>
    </font>
    <font>
      <b/>
      <sz val="13"/>
      <color rgb="FF000000"/>
      <name val="B Mitra"/>
      <charset val="178"/>
    </font>
    <font>
      <b/>
      <sz val="12"/>
      <color theme="1" tint="0.14999847407452621"/>
      <name val="B Mitra"/>
      <charset val="178"/>
    </font>
    <font>
      <b/>
      <sz val="14"/>
      <color theme="1" tint="0.14999847407452621"/>
      <name val="B Mitra"/>
      <charset val="178"/>
    </font>
    <font>
      <sz val="8"/>
      <color theme="1"/>
      <name val="B Nazanin"/>
      <family val="2"/>
    </font>
    <font>
      <sz val="20"/>
      <color rgb="FFFF0000"/>
      <name val="B Mitra"/>
      <charset val="178"/>
    </font>
    <font>
      <sz val="8"/>
      <name val="Calibri"/>
      <family val="2"/>
      <charset val="178"/>
      <scheme val="minor"/>
    </font>
    <font>
      <sz val="7"/>
      <color rgb="FF000000"/>
      <name val="Yekan"/>
    </font>
    <font>
      <b/>
      <sz val="7"/>
      <color rgb="FF2E2E2E"/>
      <name val="IranSansFaNum"/>
    </font>
    <font>
      <b/>
      <sz val="9"/>
      <color rgb="FF00A651"/>
      <name val="IranSansFaNum"/>
    </font>
    <font>
      <sz val="14"/>
      <color theme="1"/>
      <name val="B Nazanin"/>
      <family val="2"/>
    </font>
    <font>
      <b/>
      <sz val="9"/>
      <color rgb="FF309C43"/>
      <name val="IRANSansFaNum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6" fillId="0" borderId="0" applyNumberFormat="0" applyFill="0" applyBorder="0" applyAlignment="0" applyProtection="0"/>
    <xf numFmtId="166" fontId="2" fillId="0" borderId="0" applyFont="0" applyFill="0" applyBorder="0" applyAlignment="0" applyProtection="0"/>
  </cellStyleXfs>
  <cellXfs count="363">
    <xf numFmtId="0" fontId="0" fillId="0" borderId="0" xfId="0"/>
    <xf numFmtId="0" fontId="12" fillId="0" borderId="0" xfId="0" applyFont="1"/>
    <xf numFmtId="165" fontId="8" fillId="0" borderId="0" xfId="1" applyNumberFormat="1" applyFont="1" applyFill="1"/>
    <xf numFmtId="0" fontId="29" fillId="0" borderId="0" xfId="0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3" fillId="0" borderId="0" xfId="1" applyNumberFormat="1" applyFont="1" applyFill="1" applyBorder="1" applyAlignment="1">
      <alignment vertical="center" wrapText="1" readingOrder="2"/>
    </xf>
    <xf numFmtId="164" fontId="4" fillId="0" borderId="0" xfId="1" applyNumberFormat="1" applyFont="1" applyFill="1" applyBorder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164" fontId="18" fillId="0" borderId="1" xfId="1" applyNumberFormat="1" applyFont="1" applyFill="1" applyBorder="1"/>
    <xf numFmtId="164" fontId="18" fillId="0" borderId="0" xfId="1" applyNumberFormat="1" applyFont="1" applyFill="1" applyAlignment="1">
      <alignment vertical="center"/>
    </xf>
    <xf numFmtId="10" fontId="11" fillId="0" borderId="0" xfId="2" applyNumberFormat="1" applyFont="1" applyFill="1" applyAlignment="1">
      <alignment horizontal="center" vertical="center"/>
    </xf>
    <xf numFmtId="164" fontId="14" fillId="0" borderId="0" xfId="1" applyNumberFormat="1" applyFont="1" applyFill="1"/>
    <xf numFmtId="164" fontId="8" fillId="0" borderId="0" xfId="1" applyNumberFormat="1" applyFont="1" applyFill="1" applyAlignment="1">
      <alignment vertical="center"/>
    </xf>
    <xf numFmtId="164" fontId="12" fillId="0" borderId="0" xfId="1" applyNumberFormat="1" applyFont="1" applyFill="1"/>
    <xf numFmtId="164" fontId="12" fillId="0" borderId="0" xfId="1" applyNumberFormat="1" applyFont="1" applyFill="1" applyAlignment="1"/>
    <xf numFmtId="164" fontId="13" fillId="0" borderId="0" xfId="1" applyNumberFormat="1" applyFont="1" applyFill="1" applyAlignment="1">
      <alignment horizontal="center"/>
    </xf>
    <xf numFmtId="164" fontId="13" fillId="0" borderId="0" xfId="1" applyNumberFormat="1" applyFont="1" applyFill="1"/>
    <xf numFmtId="164" fontId="13" fillId="0" borderId="4" xfId="1" applyNumberFormat="1" applyFont="1" applyFill="1" applyBorder="1" applyAlignment="1">
      <alignment horizontal="center" vertical="center" wrapText="1"/>
    </xf>
    <xf numFmtId="164" fontId="18" fillId="0" borderId="0" xfId="1" applyNumberFormat="1" applyFont="1" applyFill="1"/>
    <xf numFmtId="164" fontId="18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64" fontId="38" fillId="0" borderId="0" xfId="1" applyNumberFormat="1" applyFont="1" applyFill="1" applyBorder="1" applyAlignment="1">
      <alignment vertical="center"/>
    </xf>
    <xf numFmtId="164" fontId="38" fillId="0" borderId="0" xfId="1" applyNumberFormat="1" applyFont="1" applyFill="1" applyAlignment="1">
      <alignment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Fill="1" applyBorder="1" applyAlignment="1">
      <alignment vertical="center"/>
    </xf>
    <xf numFmtId="164" fontId="13" fillId="0" borderId="0" xfId="1" applyNumberFormat="1" applyFont="1" applyFill="1" applyAlignment="1">
      <alignment vertical="center"/>
    </xf>
    <xf numFmtId="165" fontId="12" fillId="0" borderId="0" xfId="1" applyNumberFormat="1" applyFont="1" applyFill="1"/>
    <xf numFmtId="165" fontId="13" fillId="0" borderId="0" xfId="1" applyNumberFormat="1" applyFont="1" applyFill="1" applyAlignment="1">
      <alignment vertical="center"/>
    </xf>
    <xf numFmtId="164" fontId="22" fillId="0" borderId="1" xfId="1" applyNumberFormat="1" applyFont="1" applyFill="1" applyBorder="1" applyAlignment="1">
      <alignment horizontal="center" vertical="center" wrapText="1" readingOrder="2"/>
    </xf>
    <xf numFmtId="165" fontId="22" fillId="0" borderId="1" xfId="1" applyNumberFormat="1" applyFont="1" applyFill="1" applyBorder="1" applyAlignment="1">
      <alignment horizontal="center" vertical="center" wrapText="1" readingOrder="2"/>
    </xf>
    <xf numFmtId="165" fontId="21" fillId="0" borderId="4" xfId="1" applyNumberFormat="1" applyFont="1" applyFill="1" applyBorder="1" applyAlignment="1">
      <alignment horizontal="center" vertical="center" wrapText="1" readingOrder="2"/>
    </xf>
    <xf numFmtId="164" fontId="14" fillId="0" borderId="0" xfId="1" applyNumberFormat="1" applyFont="1" applyFill="1" applyAlignment="1">
      <alignment vertical="center"/>
    </xf>
    <xf numFmtId="165" fontId="14" fillId="0" borderId="0" xfId="1" applyNumberFormat="1" applyFont="1" applyFill="1" applyAlignment="1">
      <alignment vertical="center"/>
    </xf>
    <xf numFmtId="164" fontId="37" fillId="0" borderId="0" xfId="1" applyNumberFormat="1" applyFont="1" applyFill="1" applyAlignment="1">
      <alignment vertical="center"/>
    </xf>
    <xf numFmtId="164" fontId="25" fillId="0" borderId="13" xfId="1" applyNumberFormat="1" applyFont="1" applyFill="1" applyBorder="1" applyAlignment="1">
      <alignment horizontal="center" vertical="center" wrapText="1" readingOrder="2"/>
    </xf>
    <xf numFmtId="164" fontId="18" fillId="0" borderId="0" xfId="1" applyNumberFormat="1" applyFont="1" applyFill="1" applyAlignment="1">
      <alignment vertical="center" wrapText="1"/>
    </xf>
    <xf numFmtId="164" fontId="18" fillId="0" borderId="3" xfId="1" applyNumberFormat="1" applyFont="1" applyFill="1" applyBorder="1" applyAlignment="1">
      <alignment vertical="center" wrapText="1"/>
    </xf>
    <xf numFmtId="164" fontId="8" fillId="0" borderId="0" xfId="1" applyNumberFormat="1" applyFont="1" applyFill="1"/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readingOrder="2"/>
    </xf>
    <xf numFmtId="164" fontId="20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horizontal="right" vertical="center" wrapText="1"/>
    </xf>
    <xf numFmtId="0" fontId="18" fillId="0" borderId="0" xfId="0" applyFont="1"/>
    <xf numFmtId="0" fontId="8" fillId="0" borderId="0" xfId="0" applyFont="1"/>
    <xf numFmtId="164" fontId="18" fillId="0" borderId="1" xfId="1" applyNumberFormat="1" applyFont="1" applyFill="1" applyBorder="1" applyAlignment="1">
      <alignment horizontal="center"/>
    </xf>
    <xf numFmtId="164" fontId="16" fillId="0" borderId="0" xfId="1" applyNumberFormat="1" applyFont="1" applyFill="1" applyAlignment="1">
      <alignment horizontal="right" vertical="center" readingOrder="2"/>
    </xf>
    <xf numFmtId="164" fontId="12" fillId="0" borderId="0" xfId="0" applyNumberFormat="1" applyFont="1"/>
    <xf numFmtId="3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0" fontId="21" fillId="0" borderId="8" xfId="2" applyNumberFormat="1" applyFont="1" applyFill="1" applyBorder="1" applyAlignment="1">
      <alignment horizontal="center" vertical="center" wrapText="1" readingOrder="2"/>
    </xf>
    <xf numFmtId="165" fontId="8" fillId="0" borderId="0" xfId="1" applyNumberFormat="1" applyFont="1" applyFill="1" applyAlignment="1"/>
    <xf numFmtId="164" fontId="27" fillId="0" borderId="0" xfId="1" applyNumberFormat="1" applyFont="1" applyFill="1" applyBorder="1" applyAlignment="1">
      <alignment vertical="center" wrapText="1" readingOrder="2"/>
    </xf>
    <xf numFmtId="37" fontId="42" fillId="0" borderId="0" xfId="0" applyNumberFormat="1" applyFont="1" applyAlignment="1">
      <alignment horizontal="center" vertical="center" wrapText="1"/>
    </xf>
    <xf numFmtId="164" fontId="8" fillId="0" borderId="8" xfId="1" applyNumberFormat="1" applyFont="1" applyFill="1" applyBorder="1" applyAlignment="1">
      <alignment vertical="center"/>
    </xf>
    <xf numFmtId="164" fontId="13" fillId="0" borderId="8" xfId="1" applyNumberFormat="1" applyFont="1" applyFill="1" applyBorder="1" applyAlignment="1">
      <alignment vertical="center"/>
    </xf>
    <xf numFmtId="164" fontId="31" fillId="0" borderId="0" xfId="1" applyNumberFormat="1" applyFont="1" applyFill="1" applyAlignment="1">
      <alignment horizontal="center"/>
    </xf>
    <xf numFmtId="164" fontId="17" fillId="0" borderId="0" xfId="1" applyNumberFormat="1" applyFont="1" applyFill="1" applyAlignment="1">
      <alignment horizontal="right" vertical="center" readingOrder="2"/>
    </xf>
    <xf numFmtId="164" fontId="17" fillId="0" borderId="0" xfId="1" applyNumberFormat="1" applyFont="1" applyFill="1" applyAlignment="1">
      <alignment vertical="center" readingOrder="2"/>
    </xf>
    <xf numFmtId="164" fontId="19" fillId="0" borderId="12" xfId="1" applyNumberFormat="1" applyFont="1" applyFill="1" applyBorder="1" applyAlignment="1">
      <alignment horizontal="right" vertical="center" readingOrder="2"/>
    </xf>
    <xf numFmtId="164" fontId="33" fillId="0" borderId="0" xfId="1" applyNumberFormat="1" applyFont="1" applyFill="1" applyAlignment="1">
      <alignment horizontal="right" vertical="center" readingOrder="2"/>
    </xf>
    <xf numFmtId="164" fontId="18" fillId="0" borderId="1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 applyAlignment="1">
      <alignment horizontal="center" vertical="center"/>
    </xf>
    <xf numFmtId="164" fontId="18" fillId="0" borderId="0" xfId="1" applyNumberFormat="1" applyFont="1" applyFill="1" applyAlignment="1">
      <alignment horizontal="center"/>
    </xf>
    <xf numFmtId="164" fontId="31" fillId="0" borderId="0" xfId="1" applyNumberFormat="1" applyFont="1" applyFill="1" applyAlignment="1">
      <alignment vertical="center" wrapText="1"/>
    </xf>
    <xf numFmtId="164" fontId="18" fillId="0" borderId="0" xfId="1" applyNumberFormat="1" applyFont="1" applyFill="1" applyAlignment="1">
      <alignment horizontal="center" vertical="center" readingOrder="2"/>
    </xf>
    <xf numFmtId="164" fontId="39" fillId="0" borderId="0" xfId="1" applyNumberFormat="1" applyFont="1" applyFill="1"/>
    <xf numFmtId="164" fontId="18" fillId="0" borderId="0" xfId="1" applyNumberFormat="1" applyFont="1" applyFill="1" applyAlignment="1">
      <alignment horizontal="right" vertical="center"/>
    </xf>
    <xf numFmtId="164" fontId="12" fillId="0" borderId="0" xfId="1" applyNumberFormat="1" applyFont="1" applyFill="1" applyAlignment="1">
      <alignment horizontal="right" vertical="center"/>
    </xf>
    <xf numFmtId="164" fontId="32" fillId="0" borderId="0" xfId="1" applyNumberFormat="1" applyFont="1" applyFill="1"/>
    <xf numFmtId="37" fontId="16" fillId="0" borderId="0" xfId="1" applyNumberFormat="1" applyFont="1" applyFill="1" applyAlignment="1">
      <alignment horizontal="center" vertical="center" readingOrder="2"/>
    </xf>
    <xf numFmtId="37" fontId="17" fillId="0" borderId="0" xfId="1" applyNumberFormat="1" applyFont="1" applyFill="1" applyAlignment="1">
      <alignment horizontal="center" vertical="center" readingOrder="2"/>
    </xf>
    <xf numFmtId="37" fontId="18" fillId="0" borderId="0" xfId="1" applyNumberFormat="1" applyFont="1" applyFill="1" applyAlignment="1">
      <alignment horizontal="center"/>
    </xf>
    <xf numFmtId="167" fontId="44" fillId="0" borderId="0" xfId="5" applyNumberFormat="1" applyFont="1" applyFill="1" applyAlignment="1">
      <alignment horizontal="left" vertical="center" wrapText="1" shrinkToFit="1"/>
    </xf>
    <xf numFmtId="0" fontId="44" fillId="0" borderId="0" xfId="0" applyFont="1" applyAlignment="1">
      <alignment vertical="center"/>
    </xf>
    <xf numFmtId="0" fontId="45" fillId="0" borderId="0" xfId="0" applyFont="1"/>
    <xf numFmtId="37" fontId="46" fillId="0" borderId="10" xfId="0" applyNumberFormat="1" applyFont="1" applyBorder="1" applyAlignment="1">
      <alignment horizontal="center" vertical="center"/>
    </xf>
    <xf numFmtId="37" fontId="46" fillId="0" borderId="10" xfId="0" applyNumberFormat="1" applyFont="1" applyBorder="1" applyAlignment="1">
      <alignment horizontal="center" vertical="center" wrapText="1"/>
    </xf>
    <xf numFmtId="168" fontId="44" fillId="0" borderId="0" xfId="0" applyNumberFormat="1" applyFont="1" applyAlignment="1">
      <alignment vertical="center"/>
    </xf>
    <xf numFmtId="0" fontId="49" fillId="0" borderId="0" xfId="0" applyFont="1"/>
    <xf numFmtId="0" fontId="49" fillId="0" borderId="0" xfId="0" applyFont="1" applyAlignment="1">
      <alignment vertical="center"/>
    </xf>
    <xf numFmtId="37" fontId="48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4" fillId="0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13" fillId="0" borderId="0" xfId="1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 wrapText="1"/>
    </xf>
    <xf numFmtId="43" fontId="8" fillId="0" borderId="0" xfId="1" applyFont="1" applyFill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10" fontId="4" fillId="0" borderId="0" xfId="1" applyNumberFormat="1" applyFont="1" applyFill="1" applyAlignment="1">
      <alignment vertical="center"/>
    </xf>
    <xf numFmtId="3" fontId="18" fillId="0" borderId="0" xfId="1" applyNumberFormat="1" applyFont="1" applyFill="1" applyAlignment="1">
      <alignment vertical="center"/>
    </xf>
    <xf numFmtId="169" fontId="13" fillId="2" borderId="0" xfId="1" applyNumberFormat="1" applyFont="1" applyFill="1" applyAlignment="1">
      <alignment vertical="center"/>
    </xf>
    <xf numFmtId="169" fontId="13" fillId="3" borderId="0" xfId="1" applyNumberFormat="1" applyFont="1" applyFill="1" applyAlignment="1">
      <alignment vertical="center"/>
    </xf>
    <xf numFmtId="0" fontId="9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center" vertical="center" wrapText="1"/>
    </xf>
    <xf numFmtId="37" fontId="42" fillId="0" borderId="0" xfId="0" applyNumberFormat="1" applyFont="1" applyAlignment="1">
      <alignment horizontal="center" vertical="center"/>
    </xf>
    <xf numFmtId="169" fontId="13" fillId="0" borderId="0" xfId="1" applyNumberFormat="1" applyFont="1" applyFill="1" applyAlignment="1">
      <alignment vertical="center"/>
    </xf>
    <xf numFmtId="164" fontId="20" fillId="0" borderId="0" xfId="1" applyNumberFormat="1" applyFont="1" applyFill="1" applyAlignment="1">
      <alignment vertical="center"/>
    </xf>
    <xf numFmtId="10" fontId="52" fillId="0" borderId="0" xfId="2" applyNumberFormat="1" applyFont="1" applyFill="1" applyAlignment="1">
      <alignment horizontal="center" vertical="center" wrapText="1" readingOrder="2"/>
    </xf>
    <xf numFmtId="9" fontId="52" fillId="0" borderId="2" xfId="2" applyFont="1" applyFill="1" applyBorder="1" applyAlignment="1">
      <alignment horizontal="center" vertical="center" readingOrder="2"/>
    </xf>
    <xf numFmtId="10" fontId="52" fillId="0" borderId="2" xfId="2" applyNumberFormat="1" applyFont="1" applyFill="1" applyBorder="1" applyAlignment="1">
      <alignment horizontal="center" vertical="center" readingOrder="2"/>
    </xf>
    <xf numFmtId="3" fontId="53" fillId="0" borderId="2" xfId="2" applyNumberFormat="1" applyFont="1" applyFill="1" applyBorder="1" applyAlignment="1">
      <alignment horizontal="right" vertical="center" readingOrder="2"/>
    </xf>
    <xf numFmtId="164" fontId="41" fillId="0" borderId="0" xfId="1" applyNumberFormat="1" applyFont="1" applyFill="1" applyAlignment="1">
      <alignment vertical="center"/>
    </xf>
    <xf numFmtId="0" fontId="18" fillId="0" borderId="1" xfId="0" applyFont="1" applyBorder="1"/>
    <xf numFmtId="0" fontId="18" fillId="0" borderId="0" xfId="0" applyFont="1" applyAlignment="1">
      <alignment vertical="center" wrapText="1"/>
    </xf>
    <xf numFmtId="164" fontId="18" fillId="0" borderId="0" xfId="0" applyNumberFormat="1" applyFont="1"/>
    <xf numFmtId="3" fontId="18" fillId="0" borderId="0" xfId="0" applyNumberFormat="1" applyFont="1"/>
    <xf numFmtId="3" fontId="8" fillId="0" borderId="0" xfId="0" applyNumberFormat="1" applyFont="1"/>
    <xf numFmtId="164" fontId="8" fillId="0" borderId="0" xfId="0" applyNumberFormat="1" applyFont="1"/>
    <xf numFmtId="0" fontId="25" fillId="0" borderId="1" xfId="0" applyFont="1" applyBorder="1" applyAlignment="1">
      <alignment horizontal="right" vertical="center" wrapText="1" readingOrder="2"/>
    </xf>
    <xf numFmtId="0" fontId="25" fillId="0" borderId="0" xfId="0" applyFont="1" applyAlignment="1">
      <alignment vertical="center" wrapText="1" readingOrder="2"/>
    </xf>
    <xf numFmtId="0" fontId="25" fillId="0" borderId="0" xfId="0" applyFont="1" applyAlignment="1">
      <alignment horizontal="center" vertical="center" wrapText="1" readingOrder="2"/>
    </xf>
    <xf numFmtId="0" fontId="25" fillId="0" borderId="1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7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vertical="center" wrapText="1"/>
    </xf>
    <xf numFmtId="0" fontId="25" fillId="0" borderId="13" xfId="0" applyFont="1" applyBorder="1" applyAlignment="1">
      <alignment horizontal="center" vertical="center" wrapText="1" readingOrder="2"/>
    </xf>
    <xf numFmtId="37" fontId="28" fillId="0" borderId="0" xfId="0" applyNumberFormat="1" applyFont="1" applyAlignment="1">
      <alignment horizontal="center" vertical="center" wrapText="1"/>
    </xf>
    <xf numFmtId="10" fontId="11" fillId="0" borderId="0" xfId="0" applyNumberFormat="1" applyFont="1" applyAlignment="1">
      <alignment horizontal="center" vertical="center"/>
    </xf>
    <xf numFmtId="0" fontId="16" fillId="0" borderId="0" xfId="0" applyFont="1"/>
    <xf numFmtId="0" fontId="18" fillId="0" borderId="9" xfId="0" applyFont="1" applyBorder="1" applyAlignment="1">
      <alignment vertical="center"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8" xfId="1" applyNumberFormat="1" applyFont="1" applyFill="1" applyBorder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7" fillId="0" borderId="0" xfId="1" applyNumberFormat="1" applyFont="1" applyFill="1" applyAlignment="1">
      <alignment vertical="center"/>
    </xf>
    <xf numFmtId="164" fontId="55" fillId="0" borderId="0" xfId="1" applyNumberFormat="1" applyFont="1" applyFill="1" applyAlignment="1">
      <alignment vertical="center"/>
    </xf>
    <xf numFmtId="164" fontId="16" fillId="0" borderId="0" xfId="1" applyNumberFormat="1" applyFont="1" applyFill="1" applyAlignment="1">
      <alignment horizontal="center"/>
    </xf>
    <xf numFmtId="164" fontId="14" fillId="0" borderId="0" xfId="1" applyNumberFormat="1" applyFont="1" applyFill="1" applyBorder="1" applyAlignment="1">
      <alignment vertical="center"/>
    </xf>
    <xf numFmtId="164" fontId="17" fillId="0" borderId="0" xfId="1" applyNumberFormat="1" applyFont="1" applyFill="1" applyAlignment="1">
      <alignment horizontal="right" vertical="center" wrapText="1" shrinkToFit="1" readingOrder="2"/>
    </xf>
    <xf numFmtId="0" fontId="47" fillId="0" borderId="0" xfId="0" applyFont="1"/>
    <xf numFmtId="10" fontId="35" fillId="0" borderId="8" xfId="2" applyNumberFormat="1" applyFont="1" applyFill="1" applyBorder="1" applyAlignment="1">
      <alignment horizontal="center" vertical="center" wrapText="1" readingOrder="2"/>
    </xf>
    <xf numFmtId="37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 readingOrder="2"/>
    </xf>
    <xf numFmtId="164" fontId="10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65" fontId="8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41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7" fontId="30" fillId="0" borderId="0" xfId="0" quotePrefix="1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readingOrder="2"/>
    </xf>
    <xf numFmtId="10" fontId="6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 readingOrder="2"/>
    </xf>
    <xf numFmtId="37" fontId="11" fillId="0" borderId="0" xfId="0" applyNumberFormat="1" applyFont="1" applyAlignment="1">
      <alignment horizontal="right" vertical="center" wrapText="1"/>
    </xf>
    <xf numFmtId="164" fontId="18" fillId="0" borderId="8" xfId="1" applyNumberFormat="1" applyFont="1" applyFill="1" applyBorder="1" applyAlignment="1">
      <alignment vertical="center"/>
    </xf>
    <xf numFmtId="164" fontId="22" fillId="0" borderId="0" xfId="1" applyNumberFormat="1" applyFont="1" applyFill="1" applyBorder="1" applyAlignment="1">
      <alignment horizontal="right" vertical="center" wrapText="1" readingOrder="2"/>
    </xf>
    <xf numFmtId="164" fontId="8" fillId="0" borderId="0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/>
    </xf>
    <xf numFmtId="170" fontId="6" fillId="0" borderId="0" xfId="2" applyNumberFormat="1" applyFont="1" applyFill="1" applyAlignment="1">
      <alignment horizontal="center" vertical="center"/>
    </xf>
    <xf numFmtId="170" fontId="6" fillId="0" borderId="8" xfId="2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4" fontId="18" fillId="0" borderId="0" xfId="1" applyNumberFormat="1" applyFont="1"/>
    <xf numFmtId="164" fontId="18" fillId="0" borderId="2" xfId="1" applyNumberFormat="1" applyFont="1" applyFill="1" applyBorder="1" applyAlignment="1">
      <alignment vertical="center" readingOrder="2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/>
    <xf numFmtId="3" fontId="59" fillId="0" borderId="0" xfId="0" applyNumberFormat="1" applyFont="1"/>
    <xf numFmtId="9" fontId="6" fillId="0" borderId="0" xfId="2" applyFont="1" applyFill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4" fillId="0" borderId="0" xfId="2" applyFont="1" applyFill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wrapText="1" readingOrder="2"/>
    </xf>
    <xf numFmtId="164" fontId="18" fillId="0" borderId="0" xfId="1" applyNumberFormat="1" applyFont="1" applyFill="1" applyBorder="1" applyAlignment="1">
      <alignment horizontal="center" vertical="center" readingOrder="2"/>
    </xf>
    <xf numFmtId="164" fontId="16" fillId="0" borderId="1" xfId="1" applyNumberFormat="1" applyFont="1" applyFill="1" applyBorder="1" applyAlignment="1">
      <alignment horizontal="center" vertical="center" wrapText="1" readingOrder="2"/>
    </xf>
    <xf numFmtId="165" fontId="21" fillId="0" borderId="0" xfId="1" applyNumberFormat="1" applyFont="1" applyFill="1" applyBorder="1" applyAlignment="1">
      <alignment horizontal="center" vertical="center" wrapText="1" readingOrder="2"/>
    </xf>
    <xf numFmtId="165" fontId="13" fillId="0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 wrapText="1" readingOrder="2"/>
    </xf>
    <xf numFmtId="0" fontId="4" fillId="0" borderId="0" xfId="0" applyFont="1" applyAlignment="1">
      <alignment vertical="center" wrapText="1" readingOrder="2"/>
    </xf>
    <xf numFmtId="0" fontId="4" fillId="0" borderId="0" xfId="0" applyFont="1" applyAlignment="1">
      <alignment horizontal="center" vertical="center" readingOrder="2"/>
    </xf>
    <xf numFmtId="3" fontId="4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4" fontId="4" fillId="0" borderId="8" xfId="1" applyNumberFormat="1" applyFont="1" applyFill="1" applyBorder="1" applyAlignment="1">
      <alignment horizontal="center" vertical="center"/>
    </xf>
    <xf numFmtId="3" fontId="40" fillId="0" borderId="0" xfId="0" applyNumberFormat="1" applyFont="1"/>
    <xf numFmtId="0" fontId="14" fillId="0" borderId="0" xfId="0" applyFont="1"/>
    <xf numFmtId="0" fontId="16" fillId="0" borderId="0" xfId="0" applyFont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18" fillId="0" borderId="0" xfId="0" applyFont="1" applyAlignment="1">
      <alignment vertical="center" wrapText="1" readingOrder="2"/>
    </xf>
    <xf numFmtId="0" fontId="18" fillId="0" borderId="0" xfId="0" applyFont="1" applyAlignment="1">
      <alignment horizontal="center"/>
    </xf>
    <xf numFmtId="164" fontId="14" fillId="0" borderId="0" xfId="0" applyNumberFormat="1" applyFont="1"/>
    <xf numFmtId="3" fontId="14" fillId="0" borderId="0" xfId="0" applyNumberFormat="1" applyFont="1"/>
    <xf numFmtId="164" fontId="18" fillId="0" borderId="2" xfId="1" applyNumberFormat="1" applyFont="1" applyFill="1" applyBorder="1" applyAlignment="1">
      <alignment horizontal="center" vertical="center" readingOrder="2"/>
    </xf>
    <xf numFmtId="10" fontId="11" fillId="0" borderId="8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13" fillId="0" borderId="1" xfId="0" applyFont="1" applyBorder="1" applyAlignment="1">
      <alignment vertical="center"/>
    </xf>
    <xf numFmtId="0" fontId="21" fillId="0" borderId="0" xfId="0" applyFont="1" applyAlignment="1">
      <alignment vertical="center" wrapText="1" readingOrder="2"/>
    </xf>
    <xf numFmtId="165" fontId="13" fillId="0" borderId="0" xfId="0" applyNumberFormat="1" applyFont="1" applyAlignment="1">
      <alignment horizontal="center" vertical="center" wrapText="1"/>
    </xf>
    <xf numFmtId="165" fontId="21" fillId="0" borderId="4" xfId="0" applyNumberFormat="1" applyFont="1" applyBorder="1" applyAlignment="1">
      <alignment horizontal="center" vertical="center" wrapText="1" readingOrder="2"/>
    </xf>
    <xf numFmtId="0" fontId="21" fillId="0" borderId="4" xfId="0" applyFont="1" applyBorder="1" applyAlignment="1">
      <alignment horizontal="center" vertical="center" wrapText="1" readingOrder="2"/>
    </xf>
    <xf numFmtId="37" fontId="6" fillId="0" borderId="0" xfId="0" quotePrefix="1" applyNumberFormat="1" applyFont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7" fontId="3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0" fontId="54" fillId="0" borderId="0" xfId="0" applyFont="1" applyAlignment="1">
      <alignment horizontal="right" vertical="center"/>
    </xf>
    <xf numFmtId="165" fontId="21" fillId="0" borderId="0" xfId="0" applyNumberFormat="1" applyFont="1" applyAlignment="1">
      <alignment horizontal="center" vertical="center" wrapText="1" readingOrder="2"/>
    </xf>
    <xf numFmtId="164" fontId="54" fillId="0" borderId="0" xfId="0" applyNumberFormat="1" applyFont="1" applyAlignment="1">
      <alignment horizontal="right" vertical="center"/>
    </xf>
    <xf numFmtId="164" fontId="60" fillId="0" borderId="0" xfId="0" applyNumberFormat="1" applyFont="1" applyAlignment="1">
      <alignment horizontal="right" vertical="center"/>
    </xf>
    <xf numFmtId="3" fontId="12" fillId="0" borderId="0" xfId="0" applyNumberFormat="1" applyFont="1"/>
    <xf numFmtId="3" fontId="24" fillId="0" borderId="10" xfId="0" applyNumberFormat="1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/>
    </xf>
    <xf numFmtId="3" fontId="58" fillId="0" borderId="0" xfId="0" applyNumberFormat="1" applyFont="1"/>
    <xf numFmtId="3" fontId="57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7" fontId="8" fillId="0" borderId="0" xfId="0" applyNumberFormat="1" applyFont="1" applyAlignment="1">
      <alignment horizontal="center" vertical="center"/>
    </xf>
    <xf numFmtId="37" fontId="12" fillId="0" borderId="0" xfId="0" applyNumberFormat="1" applyFont="1"/>
    <xf numFmtId="0" fontId="8" fillId="0" borderId="0" xfId="0" applyFont="1" applyAlignment="1">
      <alignment vertical="center"/>
    </xf>
    <xf numFmtId="2" fontId="8" fillId="0" borderId="9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37" fontId="50" fillId="0" borderId="0" xfId="0" quotePrefix="1" applyNumberFormat="1" applyFont="1" applyAlignment="1">
      <alignment horizontal="right" vertical="center" wrapText="1"/>
    </xf>
    <xf numFmtId="37" fontId="11" fillId="0" borderId="0" xfId="0" quotePrefix="1" applyNumberFormat="1" applyFont="1" applyAlignment="1">
      <alignment horizontal="right" vertical="center" wrapText="1"/>
    </xf>
    <xf numFmtId="2" fontId="8" fillId="0" borderId="0" xfId="0" applyNumberFormat="1" applyFont="1" applyAlignment="1">
      <alignment vertical="center"/>
    </xf>
    <xf numFmtId="37" fontId="46" fillId="0" borderId="0" xfId="0" applyNumberFormat="1" applyFont="1" applyAlignment="1">
      <alignment horizontal="center" vertical="center"/>
    </xf>
    <xf numFmtId="37" fontId="28" fillId="0" borderId="0" xfId="0" applyNumberFormat="1" applyFont="1" applyAlignment="1">
      <alignment horizontal="center" vertical="center"/>
    </xf>
    <xf numFmtId="9" fontId="28" fillId="0" borderId="0" xfId="2" applyFont="1" applyBorder="1" applyAlignment="1">
      <alignment horizontal="center" vertical="center"/>
    </xf>
    <xf numFmtId="37" fontId="28" fillId="0" borderId="9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5" fontId="37" fillId="0" borderId="0" xfId="1" applyNumberFormat="1" applyFont="1" applyFill="1" applyAlignment="1">
      <alignment vertical="center"/>
    </xf>
    <xf numFmtId="3" fontId="39" fillId="0" borderId="0" xfId="0" applyNumberFormat="1" applyFont="1"/>
    <xf numFmtId="3" fontId="61" fillId="0" borderId="0" xfId="0" applyNumberFormat="1" applyFont="1"/>
    <xf numFmtId="165" fontId="4" fillId="0" borderId="0" xfId="1" applyNumberFormat="1" applyFont="1" applyFill="1" applyAlignment="1">
      <alignment vertical="center"/>
    </xf>
    <xf numFmtId="164" fontId="4" fillId="0" borderId="0" xfId="1" applyNumberFormat="1" applyFont="1" applyAlignment="1">
      <alignment vertical="center"/>
    </xf>
    <xf numFmtId="0" fontId="20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51" fillId="0" borderId="1" xfId="1" applyNumberFormat="1" applyFont="1" applyFill="1" applyBorder="1" applyAlignment="1">
      <alignment horizontal="center" vertical="center" wrapText="1" readingOrder="2"/>
    </xf>
    <xf numFmtId="0" fontId="23" fillId="0" borderId="0" xfId="0" applyFont="1" applyAlignment="1">
      <alignment horizontal="right" vertical="center" readingOrder="2"/>
    </xf>
    <xf numFmtId="165" fontId="23" fillId="0" borderId="0" xfId="1" applyNumberFormat="1" applyFont="1" applyFill="1" applyAlignment="1">
      <alignment horizontal="right" vertical="center" readingOrder="2"/>
    </xf>
    <xf numFmtId="0" fontId="29" fillId="0" borderId="0" xfId="0" applyFont="1" applyAlignment="1">
      <alignment horizontal="center" vertical="center"/>
    </xf>
    <xf numFmtId="9" fontId="4" fillId="0" borderId="3" xfId="2" applyFont="1" applyFill="1" applyBorder="1" applyAlignment="1">
      <alignment horizontal="center" vertical="center" wrapText="1" readingOrder="2"/>
    </xf>
    <xf numFmtId="9" fontId="4" fillId="0" borderId="1" xfId="2" applyFont="1" applyFill="1" applyBorder="1" applyAlignment="1">
      <alignment horizontal="center" vertical="center" wrapText="1" readingOrder="2"/>
    </xf>
    <xf numFmtId="164" fontId="4" fillId="0" borderId="3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 readingOrder="2"/>
    </xf>
    <xf numFmtId="164" fontId="4" fillId="0" borderId="1" xfId="1" applyNumberFormat="1" applyFont="1" applyFill="1" applyBorder="1" applyAlignment="1">
      <alignment horizontal="center" vertical="center" readingOrder="2"/>
    </xf>
    <xf numFmtId="164" fontId="4" fillId="0" borderId="0" xfId="1" applyNumberFormat="1" applyFont="1" applyFill="1" applyBorder="1" applyAlignment="1">
      <alignment horizontal="center" vertical="center" wrapText="1" readingOrder="2"/>
    </xf>
    <xf numFmtId="164" fontId="4" fillId="0" borderId="3" xfId="1" applyNumberFormat="1" applyFont="1" applyFill="1" applyBorder="1" applyAlignment="1">
      <alignment horizontal="center" vertical="center" wrapText="1" readingOrder="2"/>
    </xf>
    <xf numFmtId="164" fontId="4" fillId="0" borderId="1" xfId="1" applyNumberFormat="1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4" fontId="3" fillId="0" borderId="1" xfId="1" applyNumberFormat="1" applyFont="1" applyFill="1" applyBorder="1" applyAlignment="1">
      <alignment horizontal="center" vertical="center" wrapText="1" readingOrder="2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0" fontId="4" fillId="0" borderId="3" xfId="2" applyNumberFormat="1" applyFont="1" applyFill="1" applyBorder="1" applyAlignment="1">
      <alignment horizontal="center" vertical="center" wrapText="1" readingOrder="2"/>
    </xf>
    <xf numFmtId="10" fontId="4" fillId="0" borderId="1" xfId="2" applyNumberFormat="1" applyFont="1" applyFill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readingOrder="2"/>
    </xf>
    <xf numFmtId="0" fontId="7" fillId="0" borderId="1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7" fillId="0" borderId="1" xfId="0" applyFont="1" applyBorder="1" applyAlignment="1">
      <alignment horizontal="center"/>
    </xf>
    <xf numFmtId="37" fontId="46" fillId="0" borderId="9" xfId="0" applyNumberFormat="1" applyFont="1" applyBorder="1" applyAlignment="1">
      <alignment horizontal="center" vertical="center" wrapText="1"/>
    </xf>
    <xf numFmtId="37" fontId="46" fillId="0" borderId="0" xfId="0" applyNumberFormat="1" applyFont="1" applyAlignment="1">
      <alignment horizontal="center" vertical="center"/>
    </xf>
    <xf numFmtId="37" fontId="46" fillId="0" borderId="14" xfId="0" applyNumberFormat="1" applyFont="1" applyBorder="1" applyAlignment="1">
      <alignment horizontal="center" vertical="center"/>
    </xf>
    <xf numFmtId="0" fontId="47" fillId="0" borderId="11" xfId="0" applyFont="1" applyBorder="1"/>
    <xf numFmtId="0" fontId="43" fillId="0" borderId="0" xfId="0" applyFont="1" applyAlignment="1">
      <alignment horizontal="center"/>
    </xf>
    <xf numFmtId="37" fontId="46" fillId="0" borderId="0" xfId="0" applyNumberFormat="1" applyFont="1" applyAlignment="1">
      <alignment horizontal="right" vertical="center"/>
    </xf>
    <xf numFmtId="0" fontId="47" fillId="0" borderId="0" xfId="0" applyFont="1"/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 readingOrder="2"/>
    </xf>
    <xf numFmtId="0" fontId="18" fillId="0" borderId="1" xfId="0" applyFont="1" applyBorder="1" applyAlignment="1">
      <alignment horizontal="center" vertical="center" wrapText="1" readingOrder="2"/>
    </xf>
    <xf numFmtId="164" fontId="18" fillId="0" borderId="0" xfId="1" applyNumberFormat="1" applyFont="1" applyFill="1" applyBorder="1" applyAlignment="1">
      <alignment horizontal="center" vertical="center" readingOrder="2"/>
    </xf>
    <xf numFmtId="164" fontId="18" fillId="0" borderId="1" xfId="1" applyNumberFormat="1" applyFont="1" applyFill="1" applyBorder="1" applyAlignment="1">
      <alignment horizontal="center" vertical="center" readingOrder="2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readingOrder="2"/>
    </xf>
    <xf numFmtId="0" fontId="18" fillId="0" borderId="1" xfId="0" applyFont="1" applyBorder="1" applyAlignment="1">
      <alignment horizontal="center" vertical="center" readingOrder="2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right" vertical="center" readingOrder="2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 vertical="center" wrapText="1" readingOrder="2"/>
    </xf>
    <xf numFmtId="164" fontId="16" fillId="0" borderId="1" xfId="1" applyNumberFormat="1" applyFont="1" applyFill="1" applyBorder="1" applyAlignment="1">
      <alignment horizontal="center" vertical="center" wrapText="1" readingOrder="2"/>
    </xf>
    <xf numFmtId="164" fontId="16" fillId="0" borderId="0" xfId="1" applyNumberFormat="1" applyFont="1" applyFill="1" applyAlignment="1">
      <alignment horizontal="center"/>
    </xf>
    <xf numFmtId="165" fontId="21" fillId="0" borderId="3" xfId="1" applyNumberFormat="1" applyFont="1" applyFill="1" applyBorder="1" applyAlignment="1">
      <alignment horizontal="center" vertical="center" wrapText="1" readingOrder="2"/>
    </xf>
    <xf numFmtId="165" fontId="21" fillId="0" borderId="0" xfId="1" applyNumberFormat="1" applyFont="1" applyFill="1" applyBorder="1" applyAlignment="1">
      <alignment horizontal="center" vertical="center" wrapText="1" readingOrder="2"/>
    </xf>
    <xf numFmtId="165" fontId="13" fillId="0" borderId="3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horizontal="center" vertical="center" wrapText="1" readingOrder="2"/>
    </xf>
    <xf numFmtId="164" fontId="13" fillId="0" borderId="3" xfId="1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21" fillId="0" borderId="3" xfId="1" applyNumberFormat="1" applyFont="1" applyFill="1" applyBorder="1" applyAlignment="1">
      <alignment horizontal="center" vertical="center" wrapText="1" readingOrder="2"/>
    </xf>
    <xf numFmtId="164" fontId="21" fillId="0" borderId="0" xfId="1" applyNumberFormat="1" applyFont="1" applyFill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0" borderId="3" xfId="0" applyFont="1" applyBorder="1" applyAlignment="1">
      <alignment horizontal="center" vertical="center" wrapText="1" readingOrder="2"/>
    </xf>
    <xf numFmtId="0" fontId="25" fillId="0" borderId="0" xfId="0" applyFont="1" applyAlignment="1">
      <alignment horizontal="center" vertical="center" wrapText="1" readingOrder="2"/>
    </xf>
    <xf numFmtId="0" fontId="25" fillId="0" borderId="1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 readingOrder="2"/>
    </xf>
    <xf numFmtId="164" fontId="16" fillId="0" borderId="4" xfId="1" applyNumberFormat="1" applyFont="1" applyFill="1" applyBorder="1" applyAlignment="1">
      <alignment horizontal="center" vertical="center" wrapText="1"/>
    </xf>
    <xf numFmtId="3" fontId="24" fillId="0" borderId="10" xfId="0" applyNumberFormat="1" applyFont="1" applyBorder="1" applyAlignment="1">
      <alignment horizontal="center" vertical="center"/>
    </xf>
    <xf numFmtId="3" fontId="12" fillId="0" borderId="11" xfId="0" applyNumberFormat="1" applyFont="1" applyBorder="1"/>
    <xf numFmtId="3" fontId="20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right" vertical="center" readingOrder="2"/>
    </xf>
    <xf numFmtId="3" fontId="23" fillId="0" borderId="0" xfId="1" applyNumberFormat="1" applyFont="1" applyFill="1" applyAlignment="1">
      <alignment horizontal="right" vertical="center" readingOrder="2"/>
    </xf>
    <xf numFmtId="164" fontId="21" fillId="0" borderId="1" xfId="1" applyNumberFormat="1" applyFont="1" applyFill="1" applyBorder="1" applyAlignment="1">
      <alignment horizontal="center" vertical="center" wrapText="1" readingOrder="2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 wrapText="1" readingOrder="2"/>
    </xf>
    <xf numFmtId="0" fontId="3" fillId="0" borderId="0" xfId="0" applyFont="1" applyFill="1" applyAlignment="1">
      <alignment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4" fillId="0" borderId="0" xfId="0" applyFont="1" applyFill="1" applyAlignment="1">
      <alignment horizontal="center" vertical="center" wrapText="1" readingOrder="2"/>
    </xf>
    <xf numFmtId="0" fontId="4" fillId="0" borderId="0" xfId="0" applyFont="1" applyFill="1" applyAlignment="1">
      <alignment vertical="center" wrapText="1" readingOrder="2"/>
    </xf>
    <xf numFmtId="0" fontId="4" fillId="0" borderId="0" xfId="0" applyFont="1" applyFill="1" applyAlignment="1">
      <alignment horizontal="center" vertical="center" readingOrder="2"/>
    </xf>
    <xf numFmtId="0" fontId="4" fillId="0" borderId="1" xfId="0" applyFont="1" applyFill="1" applyBorder="1" applyAlignment="1">
      <alignment horizontal="center" vertical="center" wrapText="1" readingOrder="2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wrapText="1" readingOrder="2"/>
    </xf>
    <xf numFmtId="164" fontId="13" fillId="0" borderId="0" xfId="0" applyNumberFormat="1" applyFont="1" applyFill="1" applyAlignment="1">
      <alignment vertical="center"/>
    </xf>
    <xf numFmtId="164" fontId="55" fillId="0" borderId="0" xfId="0" applyNumberFormat="1" applyFont="1" applyFill="1" applyAlignment="1">
      <alignment vertical="center"/>
    </xf>
    <xf numFmtId="37" fontId="6" fillId="0" borderId="0" xfId="0" applyNumberFormat="1" applyFont="1" applyFill="1" applyAlignment="1">
      <alignment horizontal="center" vertical="center"/>
    </xf>
    <xf numFmtId="3" fontId="55" fillId="0" borderId="0" xfId="0" applyNumberFormat="1" applyFont="1" applyFill="1" applyAlignment="1">
      <alignment vertical="center"/>
    </xf>
  </cellXfs>
  <cellStyles count="6">
    <cellStyle name="Comma" xfId="1" builtinId="3"/>
    <cellStyle name="Comma 2" xfId="5" xr:uid="{F2B00D3C-5790-4550-A487-9FBEA97624C3}"/>
    <cellStyle name="Hyperlink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61495</xdr:colOff>
      <xdr:row>36</xdr:row>
      <xdr:rowOff>78441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44B0FA-5CF5-7A73-E2DE-71C7950AD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8383233" y="0"/>
          <a:ext cx="6296040" cy="74629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124692</xdr:colOff>
      <xdr:row>36</xdr:row>
      <xdr:rowOff>138545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4C902DD-09BA-9BCC-6FDC-95C1DF1D4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08320036" y="0"/>
          <a:ext cx="6359237" cy="75230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110837</xdr:colOff>
      <xdr:row>37</xdr:row>
      <xdr:rowOff>13854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D7CFFE-7522-BF93-454B-AD157C71A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08333891" y="1"/>
          <a:ext cx="6345382" cy="7606144"/>
        </a:xfrm>
        <a:prstGeom prst="rect">
          <a:avLst/>
        </a:prstGeom>
      </xdr:spPr>
    </xdr:pic>
    <xdr:clientData/>
  </xdr:twoCellAnchor>
  <xdr:twoCellAnchor editAs="oneCell">
    <xdr:from>
      <xdr:col>0</xdr:col>
      <xdr:colOff>3216</xdr:colOff>
      <xdr:row>0</xdr:row>
      <xdr:rowOff>1</xdr:rowOff>
    </xdr:from>
    <xdr:to>
      <xdr:col>0</xdr:col>
      <xdr:colOff>9486</xdr:colOff>
      <xdr:row>36</xdr:row>
      <xdr:rowOff>40535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C9231-BD54-E114-89A7-E56EBBFA3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02408514" y="1"/>
          <a:ext cx="5925377" cy="7687748"/>
        </a:xfrm>
        <a:prstGeom prst="rect">
          <a:avLst/>
        </a:prstGeom>
      </xdr:spPr>
    </xdr:pic>
    <xdr:clientData/>
  </xdr:twoCellAnchor>
  <xdr:twoCellAnchor editAs="oneCell">
    <xdr:from>
      <xdr:col>0</xdr:col>
      <xdr:colOff>3216</xdr:colOff>
      <xdr:row>0</xdr:row>
      <xdr:rowOff>1</xdr:rowOff>
    </xdr:from>
    <xdr:to>
      <xdr:col>0</xdr:col>
      <xdr:colOff>9486</xdr:colOff>
      <xdr:row>36</xdr:row>
      <xdr:rowOff>40535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C52390-3EC1-F5CF-3DA4-306842ED0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02408514" y="1"/>
          <a:ext cx="5925377" cy="76877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136071</xdr:colOff>
      <xdr:row>37</xdr:row>
      <xdr:rowOff>68035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73D68C0-2AB7-73F9-28CE-DE77E6E22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26015001" y="0"/>
          <a:ext cx="6259285" cy="7932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/sadaf/&#1670;&#1705;&#1740;&#1606;&#1711;%20&#1711;&#1586;&#1575;&#1585;&#1588;%20&#1662;&#1608;&#1585;&#1578;&#1601;&#1608;&#1740;%20&#1607;&#1575;/1403/12%20&#1575;&#1587;&#1601;&#1606;&#1583;/sCopy%20of%20&#1711;&#1586;&#1575;&#1585;&#1588;%20&#1662;&#1585;&#1578;&#1601;&#1608;&#1740;%20&#1605;&#1575;&#1607;&#1575;&#1606;&#1607;%20&#1589;&#1606;&#1583;&#1608;&#1602;%20&#1578;&#1590;&#1605;&#1740;&#1606;%20&#1605;&#1606;&#1578;&#1607;&#1740;%20&#1576;&#1607;%2030-12-1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روکش"/>
      <sheetName val=" سهام"/>
      <sheetName val="اوراق"/>
      <sheetName val="تعدیل اوراق"/>
      <sheetName val="سپرده"/>
      <sheetName val="درآمدها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درآمد سود سهام"/>
      <sheetName val="سود اوراق بهادار"/>
      <sheetName val="سود سپرده بانکی"/>
      <sheetName val="درآمد ناشی ازفروش"/>
      <sheetName val="درآمد ناشی از تغییر قیمت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A8" t="str">
            <v>پاسارگاد209.8100.15644767.1 -کوتاه مدت</v>
          </cell>
          <cell r="B8">
            <v>5756</v>
          </cell>
          <cell r="C8"/>
          <cell r="D8">
            <v>0</v>
          </cell>
          <cell r="E8"/>
          <cell r="F8">
            <v>5756</v>
          </cell>
          <cell r="G8"/>
          <cell r="H8">
            <v>253205</v>
          </cell>
          <cell r="I8"/>
          <cell r="J8">
            <v>0</v>
          </cell>
          <cell r="K8"/>
          <cell r="L8">
            <v>253205</v>
          </cell>
        </row>
        <row r="9">
          <cell r="A9" t="str">
            <v>کوتاه مدت خاورمیانه</v>
          </cell>
          <cell r="B9">
            <v>2648268</v>
          </cell>
          <cell r="C9"/>
          <cell r="D9">
            <v>0</v>
          </cell>
          <cell r="E9"/>
          <cell r="F9">
            <v>2648268</v>
          </cell>
          <cell r="G9"/>
          <cell r="H9">
            <v>104186065</v>
          </cell>
          <cell r="I9"/>
          <cell r="J9">
            <v>0</v>
          </cell>
          <cell r="K9"/>
          <cell r="L9">
            <v>104186065</v>
          </cell>
        </row>
        <row r="10">
          <cell r="A10" t="str">
            <v>صادرات کوتاه مدت 0219731449008</v>
          </cell>
          <cell r="B10">
            <v>2426318</v>
          </cell>
          <cell r="C10"/>
          <cell r="D10">
            <v>0</v>
          </cell>
          <cell r="E10"/>
          <cell r="F10">
            <v>2426318</v>
          </cell>
          <cell r="G10"/>
          <cell r="H10">
            <v>2433900</v>
          </cell>
          <cell r="I10"/>
          <cell r="J10">
            <v>0</v>
          </cell>
          <cell r="K10"/>
          <cell r="L10">
            <v>2433900</v>
          </cell>
        </row>
        <row r="11">
          <cell r="A11" t="str">
            <v>پاسارگاد 209.307.15644767.2</v>
          </cell>
          <cell r="B11">
            <v>1873983</v>
          </cell>
          <cell r="C11"/>
          <cell r="D11">
            <v>0</v>
          </cell>
          <cell r="E11"/>
          <cell r="F11">
            <v>1873983</v>
          </cell>
          <cell r="G11"/>
          <cell r="H11">
            <v>24361651</v>
          </cell>
          <cell r="I11"/>
          <cell r="J11">
            <v>0</v>
          </cell>
          <cell r="K11"/>
          <cell r="L11">
            <v>24361651</v>
          </cell>
        </row>
        <row r="12">
          <cell r="A12" t="str">
            <v>صادرات بلند مدت 0407535977008</v>
          </cell>
          <cell r="B12">
            <v>550819682</v>
          </cell>
          <cell r="C12"/>
          <cell r="D12">
            <v>0</v>
          </cell>
          <cell r="E12"/>
          <cell r="F12">
            <v>550819682</v>
          </cell>
          <cell r="G12"/>
          <cell r="H12">
            <v>2098360654</v>
          </cell>
          <cell r="I12"/>
          <cell r="J12">
            <v>0</v>
          </cell>
          <cell r="K12"/>
          <cell r="L12">
            <v>2098360654</v>
          </cell>
        </row>
        <row r="13">
          <cell r="A13" t="str">
            <v>دی بلند مدت 0406530895001</v>
          </cell>
          <cell r="B13">
            <v>159007560</v>
          </cell>
          <cell r="C13"/>
          <cell r="D13">
            <v>-2874558</v>
          </cell>
          <cell r="E13"/>
          <cell r="F13">
            <v>156133002</v>
          </cell>
          <cell r="G13"/>
          <cell r="H13">
            <v>159007560</v>
          </cell>
          <cell r="I13"/>
          <cell r="J13">
            <v>-2874558</v>
          </cell>
          <cell r="K13"/>
          <cell r="L13">
            <v>156133002</v>
          </cell>
        </row>
        <row r="14">
          <cell r="A14"/>
          <cell r="B14">
            <v>716781567</v>
          </cell>
          <cell r="C14"/>
          <cell r="D14">
            <v>-2874558</v>
          </cell>
          <cell r="E14"/>
          <cell r="F14">
            <v>713907009</v>
          </cell>
          <cell r="G14"/>
          <cell r="H14">
            <v>2388603035</v>
          </cell>
          <cell r="I14"/>
          <cell r="J14">
            <v>-2874558</v>
          </cell>
          <cell r="K14"/>
          <cell r="L14">
            <v>2385728477</v>
          </cell>
        </row>
        <row r="15">
          <cell r="C15"/>
          <cell r="E15"/>
          <cell r="G15"/>
          <cell r="I15"/>
        </row>
        <row r="16">
          <cell r="A16"/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</row>
        <row r="18">
          <cell r="B18">
            <v>716781567</v>
          </cell>
          <cell r="C18"/>
          <cell r="D18">
            <v>2874558</v>
          </cell>
          <cell r="E18"/>
          <cell r="F18">
            <v>719656125</v>
          </cell>
          <cell r="G18"/>
          <cell r="H18">
            <v>2388603035</v>
          </cell>
          <cell r="I18"/>
          <cell r="J18">
            <v>2844423</v>
          </cell>
          <cell r="K18"/>
          <cell r="L18">
            <v>2391447458</v>
          </cell>
        </row>
        <row r="19">
          <cell r="B19">
            <v>0</v>
          </cell>
          <cell r="C19"/>
          <cell r="D19"/>
          <cell r="E19"/>
          <cell r="F19">
            <v>5749116</v>
          </cell>
          <cell r="G19"/>
          <cell r="H19"/>
          <cell r="I19"/>
          <cell r="J19">
            <v>0</v>
          </cell>
          <cell r="K19"/>
          <cell r="L19">
            <v>5718981</v>
          </cell>
        </row>
        <row r="20">
          <cell r="F20"/>
          <cell r="G20"/>
          <cell r="H20"/>
          <cell r="I20"/>
          <cell r="J20"/>
          <cell r="K20"/>
          <cell r="L20"/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8:M31"/>
  <sheetViews>
    <sheetView rightToLeft="1" tabSelected="1" view="pageBreakPreview" zoomScale="70" zoomScaleNormal="100" zoomScaleSheetLayoutView="70" workbookViewId="0">
      <selection activeCell="Q27" sqref="Q27"/>
    </sheetView>
  </sheetViews>
  <sheetFormatPr defaultColWidth="9.140625" defaultRowHeight="17.25"/>
  <cols>
    <col min="1" max="16384" width="9.140625" style="1"/>
  </cols>
  <sheetData>
    <row r="18" spans="1:13">
      <c r="M18" s="1" t="s">
        <v>53</v>
      </c>
    </row>
    <row r="24" spans="1:13" ht="15" customHeight="1">
      <c r="A24" s="256" t="s">
        <v>66</v>
      </c>
      <c r="B24" s="256"/>
      <c r="C24" s="256"/>
      <c r="D24" s="256"/>
      <c r="E24" s="256"/>
      <c r="F24" s="256"/>
      <c r="G24" s="256"/>
      <c r="H24" s="256"/>
      <c r="I24" s="256"/>
      <c r="J24" s="256"/>
      <c r="K24" s="3"/>
      <c r="L24" s="3"/>
    </row>
    <row r="25" spans="1:13" ht="15" customHeight="1">
      <c r="A25" s="256"/>
      <c r="B25" s="256"/>
      <c r="C25" s="256"/>
      <c r="D25" s="256"/>
      <c r="E25" s="256"/>
      <c r="F25" s="256"/>
      <c r="G25" s="256"/>
      <c r="H25" s="256"/>
      <c r="I25" s="256"/>
      <c r="J25" s="256"/>
      <c r="K25" s="3"/>
      <c r="L25" s="3"/>
    </row>
    <row r="26" spans="1:13" ht="15" customHeight="1">
      <c r="A26" s="256"/>
      <c r="B26" s="256"/>
      <c r="C26" s="256"/>
      <c r="D26" s="256"/>
      <c r="E26" s="256"/>
      <c r="F26" s="256"/>
      <c r="G26" s="256"/>
      <c r="H26" s="256"/>
      <c r="I26" s="256"/>
      <c r="J26" s="256"/>
      <c r="K26" s="3"/>
      <c r="L26" s="3"/>
    </row>
    <row r="27" spans="1:13">
      <c r="C27" s="1" t="s">
        <v>53</v>
      </c>
    </row>
    <row r="28" spans="1:13" ht="15" customHeight="1">
      <c r="A28" s="256" t="s">
        <v>333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</row>
    <row r="29" spans="1:13" ht="15" customHeight="1">
      <c r="A29" s="256"/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</row>
    <row r="30" spans="1:13" ht="15" customHeight="1">
      <c r="A30" s="256"/>
      <c r="B30" s="256"/>
      <c r="C30" s="256"/>
      <c r="D30" s="256"/>
      <c r="E30" s="256"/>
      <c r="F30" s="256"/>
      <c r="G30" s="256"/>
      <c r="H30" s="256"/>
      <c r="I30" s="256"/>
      <c r="J30" s="256"/>
      <c r="K30" s="256"/>
      <c r="L30" s="256"/>
    </row>
    <row r="31" spans="1:13" ht="15" customHeight="1">
      <c r="A31" s="256"/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</row>
  </sheetData>
  <mergeCells count="5">
    <mergeCell ref="A24:J26"/>
    <mergeCell ref="A28:J30"/>
    <mergeCell ref="K28:L30"/>
    <mergeCell ref="A31:J31"/>
    <mergeCell ref="K31:L31"/>
  </mergeCells>
  <printOptions horizontalCentered="1"/>
  <pageMargins left="0.25" right="0.25" top="0.75" bottom="0.75" header="0.3" footer="0.3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  <pageSetUpPr fitToPage="1"/>
  </sheetPr>
  <dimension ref="A1:Q13"/>
  <sheetViews>
    <sheetView rightToLeft="1" view="pageBreakPreview" zoomScaleNormal="100" zoomScaleSheetLayoutView="100" workbookViewId="0">
      <selection activeCell="M26" sqref="M26"/>
    </sheetView>
  </sheetViews>
  <sheetFormatPr defaultColWidth="9.140625" defaultRowHeight="21.75"/>
  <cols>
    <col min="1" max="1" width="39.42578125" style="49" bestFit="1" customWidth="1"/>
    <col min="2" max="2" width="0.42578125" style="49" customWidth="1"/>
    <col min="3" max="3" width="16" style="49" bestFit="1" customWidth="1"/>
    <col min="4" max="4" width="0.28515625" style="49" customWidth="1"/>
    <col min="5" max="5" width="25.140625" style="49" customWidth="1"/>
    <col min="6" max="6" width="0.28515625" style="49" customWidth="1"/>
    <col min="7" max="7" width="16" style="49" bestFit="1" customWidth="1"/>
    <col min="8" max="8" width="0.42578125" style="49" customWidth="1"/>
    <col min="9" max="9" width="25.140625" style="49" bestFit="1" customWidth="1"/>
    <col min="10" max="10" width="0.5703125" style="49" customWidth="1"/>
    <col min="11" max="11" width="16" style="49" bestFit="1" customWidth="1"/>
    <col min="12" max="12" width="0.28515625" style="49" customWidth="1"/>
    <col min="13" max="13" width="25.140625" style="49" bestFit="1" customWidth="1"/>
    <col min="14" max="14" width="0.42578125" style="49" customWidth="1"/>
    <col min="15" max="15" width="16" style="49" bestFit="1" customWidth="1"/>
    <col min="16" max="16" width="0.28515625" style="49" customWidth="1"/>
    <col min="17" max="17" width="25.140625" style="49" bestFit="1" customWidth="1"/>
    <col min="18" max="18" width="13.7109375" style="49" bestFit="1" customWidth="1"/>
    <col min="19" max="16384" width="9.140625" style="49"/>
  </cols>
  <sheetData>
    <row r="1" spans="1:17" ht="21" customHeight="1">
      <c r="A1" s="249" t="str">
        <f>سپرده!A1</f>
        <v>صندوق سرمایه گذاری سهامی اهرمی شاخصی کیان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</row>
    <row r="2" spans="1:17" ht="18" customHeight="1">
      <c r="A2" s="249" t="s">
        <v>51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7" ht="19.5" customHeight="1">
      <c r="A3" s="249" t="str">
        <f>درآمدها!A3</f>
        <v>برای ماه منتهی به 1405/02/31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</row>
    <row r="4" spans="1:17">
      <c r="A4" s="304" t="s">
        <v>26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</row>
    <row r="5" spans="1:17" ht="4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ht="22.5" customHeight="1" thickBot="1">
      <c r="A6" s="120"/>
      <c r="B6" s="121"/>
      <c r="C6" s="249" t="str">
        <f>'درآمد سرمایه گذاری در شمش '!C7</f>
        <v>طی اردیبهشت ماه</v>
      </c>
      <c r="D6" s="249"/>
      <c r="E6" s="249"/>
      <c r="F6" s="249"/>
      <c r="G6" s="249"/>
      <c r="H6" s="249"/>
      <c r="I6" s="249"/>
      <c r="J6" s="115"/>
      <c r="K6" s="333" t="str">
        <f>'درآمد سرمایه گذاری در شمش '!M7</f>
        <v>از ابتدای سال مالی تا پایان اردیبهشت ماه</v>
      </c>
      <c r="L6" s="333"/>
      <c r="M6" s="333"/>
      <c r="N6" s="333"/>
      <c r="O6" s="333"/>
      <c r="P6" s="333"/>
      <c r="Q6" s="333"/>
    </row>
    <row r="7" spans="1:17" ht="15.75" customHeight="1">
      <c r="A7" s="328"/>
      <c r="B7" s="329"/>
      <c r="C7" s="330" t="s">
        <v>12</v>
      </c>
      <c r="D7" s="330"/>
      <c r="E7" s="330" t="s">
        <v>10</v>
      </c>
      <c r="F7" s="293"/>
      <c r="G7" s="330" t="s">
        <v>11</v>
      </c>
      <c r="H7" s="328"/>
      <c r="I7" s="330" t="s">
        <v>2</v>
      </c>
      <c r="J7" s="122"/>
      <c r="K7" s="330" t="s">
        <v>12</v>
      </c>
      <c r="L7" s="330"/>
      <c r="M7" s="330" t="s">
        <v>10</v>
      </c>
      <c r="N7" s="293"/>
      <c r="O7" s="330" t="s">
        <v>11</v>
      </c>
      <c r="P7" s="328"/>
      <c r="Q7" s="330" t="s">
        <v>2</v>
      </c>
    </row>
    <row r="8" spans="1:17" ht="12" customHeight="1">
      <c r="A8" s="329"/>
      <c r="B8" s="329"/>
      <c r="C8" s="331"/>
      <c r="D8" s="331"/>
      <c r="E8" s="331"/>
      <c r="F8" s="334"/>
      <c r="G8" s="331"/>
      <c r="H8" s="329"/>
      <c r="I8" s="331"/>
      <c r="J8" s="122"/>
      <c r="K8" s="331"/>
      <c r="L8" s="331"/>
      <c r="M8" s="331"/>
      <c r="N8" s="334"/>
      <c r="O8" s="331"/>
      <c r="P8" s="329"/>
      <c r="Q8" s="331"/>
    </row>
    <row r="9" spans="1:17" ht="14.25" customHeight="1" thickBot="1">
      <c r="A9" s="329"/>
      <c r="B9" s="329"/>
      <c r="C9" s="123" t="s">
        <v>58</v>
      </c>
      <c r="D9" s="331"/>
      <c r="E9" s="123" t="s">
        <v>55</v>
      </c>
      <c r="F9" s="334"/>
      <c r="G9" s="123" t="s">
        <v>56</v>
      </c>
      <c r="H9" s="329"/>
      <c r="I9" s="332"/>
      <c r="J9" s="124"/>
      <c r="K9" s="123" t="s">
        <v>58</v>
      </c>
      <c r="L9" s="331"/>
      <c r="M9" s="123" t="s">
        <v>55</v>
      </c>
      <c r="N9" s="334"/>
      <c r="O9" s="123" t="s">
        <v>56</v>
      </c>
      <c r="P9" s="329"/>
      <c r="Q9" s="332"/>
    </row>
    <row r="10" spans="1:17" ht="21" customHeight="1">
      <c r="A10" s="166"/>
      <c r="B10" s="1"/>
      <c r="C10" s="29"/>
      <c r="D10" s="13"/>
      <c r="E10" s="29"/>
      <c r="F10" s="13"/>
      <c r="G10" s="29"/>
      <c r="H10" s="13"/>
      <c r="I10" s="29"/>
      <c r="J10" s="13"/>
      <c r="K10" s="29"/>
      <c r="L10" s="13"/>
      <c r="M10" s="29"/>
      <c r="N10" s="13"/>
      <c r="O10" s="29"/>
      <c r="P10" s="13"/>
      <c r="Q10" s="29"/>
    </row>
    <row r="11" spans="1:17" ht="21" customHeight="1" thickBot="1">
      <c r="A11" s="125" t="s">
        <v>2</v>
      </c>
      <c r="B11" s="126"/>
      <c r="C11" s="64">
        <f>SUM(C10:C10)</f>
        <v>0</v>
      </c>
      <c r="D11" s="61"/>
      <c r="E11" s="64">
        <f>SUM(E10:E10)</f>
        <v>0</v>
      </c>
      <c r="F11" s="61"/>
      <c r="G11" s="64">
        <f>SUM(G10:G10)</f>
        <v>0</v>
      </c>
      <c r="H11" s="61"/>
      <c r="I11" s="64">
        <f>SUM(I10:I10)</f>
        <v>0</v>
      </c>
      <c r="J11" s="61"/>
      <c r="K11" s="64">
        <f>SUM(K10:K10)</f>
        <v>0</v>
      </c>
      <c r="L11" s="61"/>
      <c r="M11" s="64">
        <f>SUM(M10:M10)</f>
        <v>0</v>
      </c>
      <c r="N11" s="61"/>
      <c r="O11" s="64">
        <f>SUM(O10:O10)</f>
        <v>0</v>
      </c>
      <c r="P11" s="61"/>
      <c r="Q11" s="64">
        <f>SUM(Q10:Q10)</f>
        <v>0</v>
      </c>
    </row>
    <row r="12" spans="1:17" ht="22.5" thickTop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spans="1:17">
      <c r="G13" s="118"/>
    </row>
  </sheetData>
  <autoFilter ref="A9:Q9" xr:uid="{00000000-0009-0000-0000-00000A000000}">
    <sortState xmlns:xlrd2="http://schemas.microsoft.com/office/spreadsheetml/2017/richdata2" ref="A12:Q12">
      <sortCondition descending="1" ref="O9"/>
    </sortState>
  </autoFilter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25" right="0.25" top="0.75" bottom="0.75" header="0.3" footer="0.3"/>
  <pageSetup paperSize="9"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B4C3-D992-4684-BD7D-788906365103}">
  <sheetPr>
    <tabColor rgb="FF92D050"/>
    <pageSetUpPr fitToPage="1"/>
  </sheetPr>
  <dimension ref="A1:AB41"/>
  <sheetViews>
    <sheetView rightToLeft="1" view="pageBreakPreview" zoomScaleNormal="100" zoomScaleSheetLayoutView="100" workbookViewId="0">
      <selection activeCell="I9" sqref="I9"/>
    </sheetView>
  </sheetViews>
  <sheetFormatPr defaultColWidth="9.140625" defaultRowHeight="21.75"/>
  <cols>
    <col min="1" max="1" width="35.85546875" style="49" bestFit="1" customWidth="1"/>
    <col min="2" max="2" width="0.7109375" style="49" customWidth="1"/>
    <col min="3" max="3" width="18.42578125" style="41" customWidth="1"/>
    <col min="4" max="4" width="1.42578125" style="41" customWidth="1"/>
    <col min="5" max="5" width="16.85546875" style="41" customWidth="1"/>
    <col min="6" max="6" width="1.42578125" style="41" customWidth="1"/>
    <col min="7" max="7" width="18" style="41" customWidth="1"/>
    <col min="8" max="8" width="1.28515625" style="49" customWidth="1"/>
    <col min="9" max="9" width="16.42578125" style="49" customWidth="1"/>
    <col min="10" max="10" width="0.7109375" style="49" customWidth="1"/>
    <col min="11" max="11" width="15.42578125" style="49" bestFit="1" customWidth="1"/>
    <col min="12" max="16384" width="9.140625" style="49"/>
  </cols>
  <sheetData>
    <row r="1" spans="1:11" ht="22.5">
      <c r="A1" s="249" t="str">
        <f>سپرده!A1</f>
        <v>صندوق سرمایه گذاری سهامی اهرمی شاخصی کیان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1" ht="22.5">
      <c r="A2" s="249" t="s">
        <v>51</v>
      </c>
      <c r="B2" s="249"/>
      <c r="C2" s="249"/>
      <c r="D2" s="249"/>
      <c r="E2" s="249"/>
      <c r="F2" s="249"/>
      <c r="G2" s="249"/>
      <c r="H2" s="249"/>
      <c r="I2" s="249"/>
      <c r="J2" s="249"/>
    </row>
    <row r="3" spans="1:11" ht="22.5">
      <c r="A3" s="249" t="str">
        <f>' سهام '!A3</f>
        <v>برای ماه منتهی به 1405/02/31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11">
      <c r="A4" s="304" t="s">
        <v>27</v>
      </c>
      <c r="B4" s="304"/>
      <c r="C4" s="304"/>
      <c r="D4" s="304"/>
      <c r="E4" s="304"/>
      <c r="F4" s="304"/>
      <c r="G4" s="304"/>
      <c r="H4" s="304"/>
      <c r="I4" s="304"/>
      <c r="J4" s="304"/>
    </row>
    <row r="5" spans="1:11" ht="22.5" thickBot="1">
      <c r="A5" s="114"/>
      <c r="B5" s="114"/>
      <c r="C5" s="9"/>
      <c r="D5" s="9"/>
      <c r="E5" s="9"/>
      <c r="F5" s="9"/>
      <c r="G5" s="9"/>
      <c r="H5" s="114"/>
      <c r="I5" s="114"/>
      <c r="J5" s="114"/>
    </row>
    <row r="6" spans="1:11" ht="37.5" customHeight="1" thickBot="1">
      <c r="A6" s="335" t="s">
        <v>17</v>
      </c>
      <c r="B6" s="335"/>
      <c r="C6" s="336" t="str">
        <f>'درآمد سرمایه گذاری در شمش '!C7</f>
        <v>طی اردیبهشت ماه</v>
      </c>
      <c r="D6" s="336"/>
      <c r="E6" s="336"/>
      <c r="F6" s="336"/>
      <c r="G6" s="335" t="str">
        <f>'درآمد سرمایه گذاری در شمش '!M7</f>
        <v>از ابتدای سال مالی تا پایان اردیبهشت ماه</v>
      </c>
      <c r="H6" s="335"/>
      <c r="I6" s="335"/>
      <c r="J6" s="335"/>
    </row>
    <row r="7" spans="1:11" ht="37.5">
      <c r="A7" s="127" t="s">
        <v>13</v>
      </c>
      <c r="B7" s="115"/>
      <c r="C7" s="38" t="s">
        <v>14</v>
      </c>
      <c r="D7" s="39"/>
      <c r="E7" s="38" t="s">
        <v>15</v>
      </c>
      <c r="F7" s="40"/>
      <c r="G7" s="38" t="s">
        <v>14</v>
      </c>
      <c r="H7" s="115"/>
      <c r="I7" s="127" t="s">
        <v>15</v>
      </c>
      <c r="J7" s="115"/>
    </row>
    <row r="8" spans="1:11" ht="33" customHeight="1">
      <c r="A8" s="128" t="s">
        <v>349</v>
      </c>
      <c r="B8" s="1"/>
      <c r="C8" s="10">
        <f>_xlfn.XLOOKUP(A8,'سود سپرده بانکی'!$A$8:$A$13,'سود سپرده بانکی'!$F$8:$F$13)</f>
        <v>0</v>
      </c>
      <c r="D8" s="1"/>
      <c r="E8" s="129">
        <f>C8/$C$15</f>
        <v>0</v>
      </c>
      <c r="F8" s="1"/>
      <c r="G8" s="10">
        <f>_xlfn.XLOOKUP(A8,'سود سپرده بانکی'!$A$8:$A$10,'سود سپرده بانکی'!$L$8:$L$10)</f>
        <v>17306</v>
      </c>
      <c r="H8" s="1"/>
      <c r="I8" s="129">
        <f>G8/$G$15</f>
        <v>6.8415904612216506E-7</v>
      </c>
      <c r="J8" s="115"/>
      <c r="K8" s="119"/>
    </row>
    <row r="9" spans="1:11" ht="33" customHeight="1">
      <c r="A9" s="128" t="s">
        <v>348</v>
      </c>
      <c r="B9" s="1"/>
      <c r="C9" s="10">
        <f>_xlfn.XLOOKUP(A9,'سود سپرده بانکی'!$A$8:$A$13,'سود سپرده بانکی'!$F$8:$F$13)</f>
        <v>27137</v>
      </c>
      <c r="D9" s="1"/>
      <c r="E9" s="129">
        <f>C9/$C$15</f>
        <v>1.0066502168910003E-5</v>
      </c>
      <c r="F9" s="1"/>
      <c r="G9" s="10">
        <f>_xlfn.XLOOKUP(A9,'سود سپرده بانکی'!$A$8:$A$10,'سود سپرده بانکی'!$L$8:$L$10)</f>
        <v>408255</v>
      </c>
      <c r="H9" s="1"/>
      <c r="I9" s="129">
        <f t="shared" ref="I9:I13" si="0">G9/$G$15</f>
        <v>1.6139567281555788E-5</v>
      </c>
      <c r="J9" s="115"/>
      <c r="K9" s="119"/>
    </row>
    <row r="10" spans="1:11" ht="33" customHeight="1">
      <c r="A10" s="128" t="s">
        <v>349</v>
      </c>
      <c r="B10" s="1"/>
      <c r="C10" s="10">
        <v>0</v>
      </c>
      <c r="D10" s="1"/>
      <c r="E10" s="129">
        <f t="shared" ref="E10:E14" si="1">C10/$C$15</f>
        <v>0</v>
      </c>
      <c r="F10" s="1"/>
      <c r="G10" s="10">
        <v>34944</v>
      </c>
      <c r="H10" s="1"/>
      <c r="I10" s="129">
        <f t="shared" si="0"/>
        <v>1.3814430664331987E-6</v>
      </c>
      <c r="J10" s="115"/>
      <c r="K10" s="119"/>
    </row>
    <row r="11" spans="1:11" ht="33" customHeight="1">
      <c r="A11" s="128" t="s">
        <v>350</v>
      </c>
      <c r="B11" s="1"/>
      <c r="C11" s="10">
        <f>_xlfn.XLOOKUP(A11,'سود سپرده بانکی'!$A$8:$A$13,'سود سپرده بانکی'!$F$8:$F$13)</f>
        <v>11866953</v>
      </c>
      <c r="D11" s="1"/>
      <c r="E11" s="129">
        <f t="shared" si="1"/>
        <v>4.4020602171519719E-3</v>
      </c>
      <c r="F11" s="1"/>
      <c r="G11" s="10">
        <f>_xlfn.XLOOKUP(A11,'سود سپرده بانکی'!A11,'سود سپرده بانکی'!L11)</f>
        <v>4914229046</v>
      </c>
      <c r="H11" s="1"/>
      <c r="I11" s="129">
        <f t="shared" si="0"/>
        <v>0.19427448610523501</v>
      </c>
      <c r="J11" s="115"/>
      <c r="K11" s="119"/>
    </row>
    <row r="12" spans="1:11" ht="33" customHeight="1">
      <c r="A12" s="128" t="s">
        <v>108</v>
      </c>
      <c r="B12" s="1"/>
      <c r="C12" s="10">
        <f>_xlfn.XLOOKUP(A12,'سود سپرده بانکی'!$A$8:$A$13,'سود سپرده بانکی'!$F$8:$F$13)</f>
        <v>971735</v>
      </c>
      <c r="D12" s="1"/>
      <c r="E12" s="129">
        <f t="shared" si="1"/>
        <v>3.6046624479882676E-4</v>
      </c>
      <c r="F12" s="1"/>
      <c r="G12" s="10">
        <f>_xlfn.XLOOKUP(A12,'سود سپرده بانکی'!A12,'سود سپرده بانکی'!L12)</f>
        <v>302631886</v>
      </c>
      <c r="H12" s="1"/>
      <c r="I12" s="129">
        <f t="shared" si="0"/>
        <v>1.196396292915242E-2</v>
      </c>
      <c r="J12" s="115"/>
      <c r="K12" s="119"/>
    </row>
    <row r="13" spans="1:11" ht="33" customHeight="1">
      <c r="A13" s="128" t="s">
        <v>378</v>
      </c>
      <c r="B13" s="1"/>
      <c r="C13" s="10">
        <f>_xlfn.XLOOKUP(A13,'سود سپرده بانکی'!$A$8:$A$13,'سود سپرده بانکی'!$F$8:$F$13)</f>
        <v>5951</v>
      </c>
      <c r="D13" s="1"/>
      <c r="E13" s="129">
        <f t="shared" si="1"/>
        <v>2.2075304715769401E-6</v>
      </c>
      <c r="F13" s="1"/>
      <c r="G13" s="10">
        <f>_xlfn.XLOOKUP(A13,'سود سپرده بانکی'!A13,'سود سپرده بانکی'!L13)</f>
        <v>42994</v>
      </c>
      <c r="H13" s="1"/>
      <c r="I13" s="129">
        <f t="shared" si="0"/>
        <v>1.6996841574584746E-6</v>
      </c>
      <c r="J13" s="115"/>
      <c r="K13" s="119"/>
    </row>
    <row r="14" spans="1:11" ht="33" customHeight="1">
      <c r="A14" s="128" t="s">
        <v>348</v>
      </c>
      <c r="B14" s="1"/>
      <c r="C14" s="10">
        <f>'سود سپرده بانکی'!B14</f>
        <v>2682900752</v>
      </c>
      <c r="D14" s="1"/>
      <c r="E14" s="129">
        <f t="shared" si="1"/>
        <v>0.99522519950540866</v>
      </c>
      <c r="F14" s="1"/>
      <c r="G14" s="10">
        <f>'سود سپرده بانکی'!H14</f>
        <v>20077923409</v>
      </c>
      <c r="H14" s="1"/>
      <c r="I14" s="129">
        <f>G14/$G$15</f>
        <v>0.79374164611206099</v>
      </c>
      <c r="J14" s="115"/>
      <c r="K14" s="119"/>
    </row>
    <row r="15" spans="1:11" ht="22.5" thickBot="1">
      <c r="A15" s="125"/>
      <c r="B15" s="126"/>
      <c r="C15" s="167">
        <f>SUM(C8:C14)</f>
        <v>2695772528</v>
      </c>
      <c r="D15" s="1"/>
      <c r="E15" s="142">
        <f>SUM(E8:E13)</f>
        <v>4.7748004945912855E-3</v>
      </c>
      <c r="F15" s="1"/>
      <c r="G15" s="167">
        <f>SUM(G8:G14)</f>
        <v>25295287840</v>
      </c>
      <c r="H15" s="1"/>
      <c r="I15" s="142">
        <f>SUM(I8:I14)</f>
        <v>1</v>
      </c>
      <c r="J15" s="115"/>
    </row>
    <row r="16" spans="1:11" ht="22.5" thickTop="1">
      <c r="D16" s="1"/>
      <c r="F16" s="1"/>
      <c r="H16" s="1"/>
    </row>
    <row r="18" spans="3:9">
      <c r="C18" s="19"/>
      <c r="G18" s="118"/>
      <c r="I18" s="118"/>
    </row>
    <row r="19" spans="3:9">
      <c r="C19" s="19"/>
      <c r="G19" s="19"/>
      <c r="I19" s="118"/>
    </row>
    <row r="20" spans="3:9">
      <c r="I20" s="118"/>
    </row>
    <row r="21" spans="3:9" ht="24">
      <c r="E21" s="62"/>
      <c r="G21" s="180"/>
    </row>
    <row r="41" spans="20:28" ht="37.5">
      <c r="T41" s="128" t="s">
        <v>108</v>
      </c>
      <c r="U41" s="1"/>
      <c r="V41" s="10">
        <f>VLOOKUP(T41,'[1]سود سپرده بانکی'!$A$8:$L$20,6,0)</f>
        <v>2648268</v>
      </c>
      <c r="W41" s="1"/>
      <c r="X41" s="129">
        <f>V41/$C$15</f>
        <v>9.8237813928787085E-4</v>
      </c>
      <c r="Y41" s="1"/>
      <c r="Z41" s="10">
        <f>VLOOKUP(T41,'[1]سود سپرده بانکی'!$A$8:$L$20,12,0)</f>
        <v>104186065</v>
      </c>
      <c r="AA41" s="1"/>
      <c r="AB41" s="129">
        <f>Z41/$G$15</f>
        <v>4.1187934155565631E-3</v>
      </c>
    </row>
  </sheetData>
  <autoFilter ref="A7:J7" xr:uid="{00000000-0009-0000-0000-00000B000000}">
    <sortState xmlns:xlrd2="http://schemas.microsoft.com/office/spreadsheetml/2017/richdata2" ref="A8:J15">
      <sortCondition descending="1" ref="G7"/>
    </sortState>
  </autoFilter>
  <mergeCells count="7">
    <mergeCell ref="A1:J1"/>
    <mergeCell ref="A2:J2"/>
    <mergeCell ref="A3:J3"/>
    <mergeCell ref="A4:J4"/>
    <mergeCell ref="A6:B6"/>
    <mergeCell ref="C6:F6"/>
    <mergeCell ref="G6:J6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I19"/>
  <sheetViews>
    <sheetView rightToLeft="1" view="pageBreakPreview" zoomScale="115" zoomScaleNormal="100" zoomScaleSheetLayoutView="115" workbookViewId="0">
      <selection activeCell="F16" sqref="F16"/>
    </sheetView>
  </sheetViews>
  <sheetFormatPr defaultColWidth="9.140625" defaultRowHeight="18"/>
  <cols>
    <col min="1" max="1" width="32.42578125" style="48" customWidth="1"/>
    <col min="2" max="2" width="1.42578125" style="48" customWidth="1"/>
    <col min="3" max="3" width="17.7109375" style="48" bestFit="1" customWidth="1"/>
    <col min="4" max="4" width="0.85546875" style="48" customWidth="1"/>
    <col min="5" max="5" width="18.140625" style="48" customWidth="1"/>
    <col min="6" max="6" width="9.85546875" style="48" bestFit="1" customWidth="1"/>
    <col min="7" max="7" width="11.28515625" style="48" bestFit="1" customWidth="1"/>
    <col min="8" max="16384" width="9.140625" style="48"/>
  </cols>
  <sheetData>
    <row r="1" spans="1:9" s="130" customFormat="1" ht="18.75">
      <c r="A1" s="303" t="str">
        <f>سپرده!A1</f>
        <v>صندوق سرمایه گذاری سهامی اهرمی شاخصی کیان</v>
      </c>
      <c r="B1" s="303"/>
      <c r="C1" s="303"/>
      <c r="D1" s="303"/>
      <c r="E1" s="303"/>
    </row>
    <row r="2" spans="1:9" s="130" customFormat="1" ht="18.75">
      <c r="A2" s="303" t="s">
        <v>51</v>
      </c>
      <c r="B2" s="303"/>
      <c r="C2" s="303"/>
      <c r="D2" s="303"/>
      <c r="E2" s="303"/>
    </row>
    <row r="3" spans="1:9" s="130" customFormat="1" ht="18.75">
      <c r="A3" s="303" t="str">
        <f>درآمدها!A3</f>
        <v>برای ماه منتهی به 1405/02/31</v>
      </c>
      <c r="B3" s="303"/>
      <c r="C3" s="303"/>
      <c r="D3" s="303"/>
      <c r="E3" s="303"/>
    </row>
    <row r="4" spans="1:9" ht="18.75">
      <c r="A4" s="304" t="s">
        <v>28</v>
      </c>
      <c r="B4" s="304"/>
      <c r="C4" s="304"/>
      <c r="D4" s="304"/>
      <c r="E4" s="304"/>
    </row>
    <row r="5" spans="1:9" ht="49.5" customHeight="1" thickBot="1">
      <c r="A5" s="120"/>
      <c r="B5" s="121"/>
      <c r="C5" s="123" t="str">
        <f>'درآمد سرمایه گذاری در شمش '!C7</f>
        <v>طی اردیبهشت ماه</v>
      </c>
      <c r="D5" s="115"/>
      <c r="E5" s="123" t="str">
        <f>'درآمد سرمایه گذاری در شمش '!M7</f>
        <v>از ابتدای سال مالی تا پایان اردیبهشت ماه</v>
      </c>
    </row>
    <row r="6" spans="1:9" ht="16.5" customHeight="1">
      <c r="A6" s="328"/>
      <c r="B6" s="329"/>
      <c r="C6" s="330" t="s">
        <v>6</v>
      </c>
      <c r="D6" s="122"/>
      <c r="E6" s="330" t="s">
        <v>6</v>
      </c>
    </row>
    <row r="7" spans="1:9" ht="18.75" thickBot="1">
      <c r="A7" s="329"/>
      <c r="B7" s="329"/>
      <c r="C7" s="332"/>
      <c r="D7" s="124"/>
      <c r="E7" s="332"/>
    </row>
    <row r="8" spans="1:9">
      <c r="A8" s="115" t="s">
        <v>29</v>
      </c>
      <c r="B8" s="115"/>
      <c r="C8" s="10">
        <v>1024183412</v>
      </c>
      <c r="D8" s="10"/>
      <c r="E8" s="10">
        <v>6807949379</v>
      </c>
      <c r="H8" s="117"/>
      <c r="I8" s="116"/>
    </row>
    <row r="9" spans="1:9">
      <c r="A9" s="115" t="s">
        <v>109</v>
      </c>
      <c r="B9" s="115"/>
      <c r="C9" s="10">
        <v>1777999194</v>
      </c>
      <c r="D9" s="10"/>
      <c r="E9" s="10">
        <v>21019439269</v>
      </c>
      <c r="F9" s="116"/>
      <c r="G9" s="116"/>
      <c r="H9" s="117"/>
      <c r="I9" s="116"/>
    </row>
    <row r="10" spans="1:9" ht="18.75" thickBot="1">
      <c r="A10" s="131" t="s">
        <v>2</v>
      </c>
      <c r="B10" s="115"/>
      <c r="C10" s="167">
        <f>C8+C9</f>
        <v>2802182606</v>
      </c>
      <c r="D10" s="10"/>
      <c r="E10" s="167">
        <f>SUM(E8:E9)</f>
        <v>27827388648</v>
      </c>
    </row>
    <row r="11" spans="1:9" ht="18.75" thickTop="1">
      <c r="A11" s="115"/>
      <c r="D11" s="10"/>
    </row>
    <row r="13" spans="1:9">
      <c r="C13" s="176"/>
    </row>
    <row r="14" spans="1:9">
      <c r="C14" s="176"/>
      <c r="E14" s="176"/>
    </row>
    <row r="15" spans="1:9">
      <c r="C15" s="116"/>
    </row>
    <row r="16" spans="1:9">
      <c r="C16" s="116"/>
    </row>
    <row r="19" spans="3:3">
      <c r="C19" s="117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</sheetPr>
  <dimension ref="A1:V214"/>
  <sheetViews>
    <sheetView rightToLeft="1" view="pageBreakPreview" zoomScaleNormal="100" zoomScaleSheetLayoutView="100" workbookViewId="0">
      <selection activeCell="K11" sqref="K11"/>
    </sheetView>
  </sheetViews>
  <sheetFormatPr defaultColWidth="9.140625" defaultRowHeight="17.25"/>
  <cols>
    <col min="1" max="1" width="30.5703125" style="223" bestFit="1" customWidth="1"/>
    <col min="2" max="2" width="0.5703125" style="223" customWidth="1"/>
    <col min="3" max="3" width="15" style="223" customWidth="1"/>
    <col min="4" max="4" width="0.85546875" style="223" customWidth="1"/>
    <col min="5" max="5" width="15.28515625" style="223" bestFit="1" customWidth="1"/>
    <col min="6" max="6" width="1.140625" style="223" customWidth="1"/>
    <col min="7" max="7" width="9.42578125" style="223" bestFit="1" customWidth="1"/>
    <col min="8" max="8" width="0.5703125" style="223" customWidth="1"/>
    <col min="9" max="9" width="16" style="223" bestFit="1" customWidth="1"/>
    <col min="10" max="10" width="1" style="223" customWidth="1"/>
    <col min="11" max="11" width="14.42578125" style="223" bestFit="1" customWidth="1"/>
    <col min="12" max="12" width="1.140625" style="223" customWidth="1"/>
    <col min="13" max="13" width="16" style="223" bestFit="1" customWidth="1"/>
    <col min="14" max="14" width="1" style="223" customWidth="1"/>
    <col min="15" max="15" width="17.5703125" style="223" bestFit="1" customWidth="1"/>
    <col min="16" max="16" width="1.140625" style="223" customWidth="1"/>
    <col min="17" max="17" width="14.42578125" style="223" bestFit="1" customWidth="1"/>
    <col min="18" max="18" width="1.140625" style="223" customWidth="1"/>
    <col min="19" max="19" width="17.5703125" style="223" bestFit="1" customWidth="1"/>
    <col min="20" max="20" width="9.5703125" style="223" bestFit="1" customWidth="1"/>
    <col min="21" max="21" width="9.140625" style="223"/>
    <col min="22" max="22" width="10.5703125" style="223" bestFit="1" customWidth="1"/>
    <col min="23" max="24" width="9.140625" style="223"/>
    <col min="25" max="25" width="11.28515625" style="223" bestFit="1" customWidth="1"/>
    <col min="26" max="16384" width="9.140625" style="223"/>
  </cols>
  <sheetData>
    <row r="1" spans="1:19" ht="22.5">
      <c r="A1" s="339" t="str">
        <f>سپرده!A1</f>
        <v>صندوق سرمایه گذاری سهامی اهرمی شاخصی کیان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</row>
    <row r="2" spans="1:19" ht="22.5">
      <c r="A2" s="339" t="s">
        <v>51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</row>
    <row r="3" spans="1:19" ht="22.5">
      <c r="A3" s="339" t="str">
        <f>درآمدها!A3</f>
        <v>برای ماه منتهی به 1405/02/31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</row>
    <row r="4" spans="1:19" ht="22.5">
      <c r="A4" s="340" t="s">
        <v>113</v>
      </c>
      <c r="B4" s="340"/>
      <c r="C4" s="340"/>
      <c r="D4" s="340"/>
      <c r="E4" s="340"/>
      <c r="F4" s="340"/>
      <c r="G4" s="340"/>
      <c r="H4" s="340"/>
      <c r="I4" s="341"/>
      <c r="J4" s="341"/>
      <c r="K4" s="341"/>
      <c r="L4" s="341"/>
      <c r="M4" s="341"/>
      <c r="N4" s="341"/>
      <c r="O4" s="341"/>
      <c r="P4" s="341"/>
      <c r="Q4" s="340"/>
      <c r="R4" s="340"/>
      <c r="S4" s="340"/>
    </row>
    <row r="6" spans="1:19" ht="25.5" customHeight="1">
      <c r="C6" s="337" t="s">
        <v>68</v>
      </c>
      <c r="D6" s="338"/>
      <c r="E6" s="338"/>
      <c r="F6" s="338"/>
      <c r="G6" s="338"/>
      <c r="I6" s="337" t="s">
        <v>69</v>
      </c>
      <c r="J6" s="338"/>
      <c r="K6" s="338"/>
      <c r="L6" s="338"/>
      <c r="M6" s="338"/>
      <c r="O6" s="337" t="str">
        <f>'درآمد سرمایه گذاری در شمش '!M7</f>
        <v>از ابتدای سال مالی تا پایان اردیبهشت ماه</v>
      </c>
      <c r="P6" s="338"/>
      <c r="Q6" s="338"/>
      <c r="R6" s="338"/>
      <c r="S6" s="338"/>
    </row>
    <row r="7" spans="1:19" ht="56.25">
      <c r="A7" s="224" t="s">
        <v>70</v>
      </c>
      <c r="C7" s="225" t="s">
        <v>71</v>
      </c>
      <c r="E7" s="225" t="s">
        <v>72</v>
      </c>
      <c r="G7" s="225" t="s">
        <v>73</v>
      </c>
      <c r="I7" s="225" t="s">
        <v>74</v>
      </c>
      <c r="K7" s="225" t="s">
        <v>75</v>
      </c>
      <c r="M7" s="225" t="s">
        <v>76</v>
      </c>
      <c r="O7" s="225" t="s">
        <v>74</v>
      </c>
      <c r="Q7" s="225" t="s">
        <v>75</v>
      </c>
      <c r="S7" s="225" t="s">
        <v>76</v>
      </c>
    </row>
    <row r="8" spans="1:19" ht="18">
      <c r="A8" s="101" t="s">
        <v>194</v>
      </c>
      <c r="B8" s="101"/>
      <c r="C8" s="101" t="s">
        <v>268</v>
      </c>
      <c r="D8" s="101"/>
      <c r="E8" s="10">
        <v>4591357</v>
      </c>
      <c r="F8" s="101"/>
      <c r="G8" s="10">
        <v>266</v>
      </c>
      <c r="H8" s="101"/>
      <c r="I8" s="10">
        <v>0</v>
      </c>
      <c r="J8" s="101"/>
      <c r="K8" s="10">
        <v>0</v>
      </c>
      <c r="L8" s="101"/>
      <c r="M8" s="10">
        <v>0</v>
      </c>
      <c r="N8" s="101"/>
      <c r="O8" s="10">
        <v>1221300962</v>
      </c>
      <c r="P8" s="10"/>
      <c r="Q8" s="10">
        <v>0</v>
      </c>
      <c r="R8" s="10"/>
      <c r="S8" s="10">
        <v>1221300962</v>
      </c>
    </row>
    <row r="9" spans="1:19" ht="18">
      <c r="A9" s="101" t="s">
        <v>203</v>
      </c>
      <c r="B9" s="101"/>
      <c r="C9" s="101" t="s">
        <v>268</v>
      </c>
      <c r="D9" s="101"/>
      <c r="E9" s="10">
        <v>1800000</v>
      </c>
      <c r="F9" s="101"/>
      <c r="G9" s="10">
        <v>390</v>
      </c>
      <c r="H9" s="101"/>
      <c r="I9" s="10">
        <v>0</v>
      </c>
      <c r="J9" s="101"/>
      <c r="K9" s="10">
        <v>0</v>
      </c>
      <c r="L9" s="101"/>
      <c r="M9" s="10">
        <v>0</v>
      </c>
      <c r="N9" s="101"/>
      <c r="O9" s="10">
        <v>702000000</v>
      </c>
      <c r="P9" s="10"/>
      <c r="Q9" s="10">
        <v>0</v>
      </c>
      <c r="R9" s="10"/>
      <c r="S9" s="10">
        <v>702000000</v>
      </c>
    </row>
    <row r="10" spans="1:19" ht="18">
      <c r="A10" s="101" t="s">
        <v>237</v>
      </c>
      <c r="B10" s="101"/>
      <c r="C10" s="101" t="s">
        <v>269</v>
      </c>
      <c r="D10" s="101"/>
      <c r="E10" s="10">
        <v>16350000</v>
      </c>
      <c r="F10" s="101"/>
      <c r="G10" s="10">
        <v>260</v>
      </c>
      <c r="H10" s="101"/>
      <c r="I10" s="10">
        <v>0</v>
      </c>
      <c r="J10" s="101"/>
      <c r="K10" s="10">
        <v>0</v>
      </c>
      <c r="L10" s="101"/>
      <c r="M10" s="10">
        <v>0</v>
      </c>
      <c r="N10" s="101"/>
      <c r="O10" s="10">
        <v>4251000000</v>
      </c>
      <c r="P10" s="10"/>
      <c r="Q10" s="10">
        <v>0</v>
      </c>
      <c r="R10" s="10"/>
      <c r="S10" s="10">
        <v>4251000000</v>
      </c>
    </row>
    <row r="11" spans="1:19" ht="18">
      <c r="A11" s="101" t="s">
        <v>208</v>
      </c>
      <c r="B11" s="101"/>
      <c r="C11" s="101" t="s">
        <v>269</v>
      </c>
      <c r="D11" s="101"/>
      <c r="E11" s="10">
        <v>618892</v>
      </c>
      <c r="F11" s="101"/>
      <c r="G11" s="10">
        <v>9120</v>
      </c>
      <c r="H11" s="101"/>
      <c r="I11" s="10">
        <v>0</v>
      </c>
      <c r="J11" s="101"/>
      <c r="K11" s="10">
        <v>0</v>
      </c>
      <c r="L11" s="101"/>
      <c r="M11" s="10">
        <v>0</v>
      </c>
      <c r="N11" s="101"/>
      <c r="O11" s="10">
        <v>5644295040</v>
      </c>
      <c r="P11" s="10"/>
      <c r="Q11" s="10">
        <v>0</v>
      </c>
      <c r="R11" s="10"/>
      <c r="S11" s="10">
        <v>5644295040</v>
      </c>
    </row>
    <row r="12" spans="1:19" ht="18">
      <c r="A12" s="101" t="s">
        <v>182</v>
      </c>
      <c r="B12" s="101"/>
      <c r="C12" s="101" t="s">
        <v>270</v>
      </c>
      <c r="D12" s="101"/>
      <c r="E12" s="10">
        <v>13581901</v>
      </c>
      <c r="F12" s="101"/>
      <c r="G12" s="10">
        <v>750</v>
      </c>
      <c r="H12" s="101"/>
      <c r="I12" s="10">
        <v>0</v>
      </c>
      <c r="J12" s="101"/>
      <c r="K12" s="10">
        <v>0</v>
      </c>
      <c r="L12" s="101"/>
      <c r="M12" s="10">
        <v>0</v>
      </c>
      <c r="N12" s="101"/>
      <c r="O12" s="10">
        <v>10186425750</v>
      </c>
      <c r="P12" s="10"/>
      <c r="Q12" s="10">
        <v>0</v>
      </c>
      <c r="R12" s="10"/>
      <c r="S12" s="10">
        <v>10186425750</v>
      </c>
    </row>
    <row r="13" spans="1:19" ht="18">
      <c r="A13" s="101" t="s">
        <v>104</v>
      </c>
      <c r="B13" s="101"/>
      <c r="C13" s="101" t="s">
        <v>270</v>
      </c>
      <c r="D13" s="101"/>
      <c r="E13" s="10">
        <v>1880000</v>
      </c>
      <c r="F13" s="101"/>
      <c r="G13" s="10">
        <v>5375</v>
      </c>
      <c r="H13" s="101"/>
      <c r="I13" s="10">
        <v>0</v>
      </c>
      <c r="J13" s="101"/>
      <c r="K13" s="10">
        <v>0</v>
      </c>
      <c r="L13" s="101"/>
      <c r="M13" s="10">
        <v>0</v>
      </c>
      <c r="N13" s="101"/>
      <c r="O13" s="10">
        <v>10105000000</v>
      </c>
      <c r="P13" s="10"/>
      <c r="Q13" s="10">
        <v>0</v>
      </c>
      <c r="R13" s="10"/>
      <c r="S13" s="10">
        <v>10105000000</v>
      </c>
    </row>
    <row r="14" spans="1:19" ht="18">
      <c r="A14" s="101" t="s">
        <v>134</v>
      </c>
      <c r="B14" s="101"/>
      <c r="C14" s="101" t="s">
        <v>271</v>
      </c>
      <c r="D14" s="101"/>
      <c r="E14" s="10">
        <v>800000</v>
      </c>
      <c r="F14" s="101"/>
      <c r="G14" s="10">
        <v>3555</v>
      </c>
      <c r="H14" s="101"/>
      <c r="I14" s="10">
        <v>0</v>
      </c>
      <c r="J14" s="101"/>
      <c r="K14" s="10">
        <v>0</v>
      </c>
      <c r="L14" s="101"/>
      <c r="M14" s="10">
        <v>0</v>
      </c>
      <c r="N14" s="101"/>
      <c r="O14" s="10">
        <v>2844000000</v>
      </c>
      <c r="P14" s="10"/>
      <c r="Q14" s="10">
        <v>0</v>
      </c>
      <c r="R14" s="10"/>
      <c r="S14" s="10">
        <v>2844000000</v>
      </c>
    </row>
    <row r="15" spans="1:19" ht="18">
      <c r="A15" s="101" t="s">
        <v>131</v>
      </c>
      <c r="B15" s="101"/>
      <c r="C15" s="101" t="s">
        <v>272</v>
      </c>
      <c r="D15" s="101"/>
      <c r="E15" s="10">
        <v>2900000</v>
      </c>
      <c r="F15" s="101"/>
      <c r="G15" s="10">
        <v>1940</v>
      </c>
      <c r="H15" s="101"/>
      <c r="I15" s="10">
        <v>0</v>
      </c>
      <c r="J15" s="101"/>
      <c r="K15" s="10">
        <v>0</v>
      </c>
      <c r="L15" s="101"/>
      <c r="M15" s="10">
        <v>0</v>
      </c>
      <c r="N15" s="101"/>
      <c r="O15" s="10">
        <v>5626000000</v>
      </c>
      <c r="P15" s="10"/>
      <c r="Q15" s="10">
        <v>0</v>
      </c>
      <c r="R15" s="10"/>
      <c r="S15" s="10">
        <v>5626000000</v>
      </c>
    </row>
    <row r="16" spans="1:19" ht="18">
      <c r="A16" s="101" t="s">
        <v>123</v>
      </c>
      <c r="B16" s="101"/>
      <c r="C16" s="101" t="s">
        <v>273</v>
      </c>
      <c r="D16" s="101"/>
      <c r="E16" s="10">
        <v>2722290</v>
      </c>
      <c r="F16" s="101"/>
      <c r="G16" s="10">
        <v>1425</v>
      </c>
      <c r="H16" s="101"/>
      <c r="I16" s="10">
        <v>0</v>
      </c>
      <c r="J16" s="101"/>
      <c r="K16" s="10">
        <v>0</v>
      </c>
      <c r="L16" s="101"/>
      <c r="M16" s="10">
        <v>0</v>
      </c>
      <c r="N16" s="101"/>
      <c r="O16" s="10">
        <v>3879263250</v>
      </c>
      <c r="P16" s="10"/>
      <c r="Q16" s="10">
        <v>0</v>
      </c>
      <c r="R16" s="10"/>
      <c r="S16" s="10">
        <v>3879263250</v>
      </c>
    </row>
    <row r="17" spans="1:19" ht="18">
      <c r="A17" s="101" t="s">
        <v>87</v>
      </c>
      <c r="B17" s="101"/>
      <c r="C17" s="101" t="s">
        <v>274</v>
      </c>
      <c r="D17" s="101"/>
      <c r="E17" s="10">
        <v>3629019</v>
      </c>
      <c r="F17" s="101"/>
      <c r="G17" s="10">
        <v>6810</v>
      </c>
      <c r="H17" s="101"/>
      <c r="I17" s="10">
        <v>0</v>
      </c>
      <c r="J17" s="101"/>
      <c r="K17" s="10">
        <v>0</v>
      </c>
      <c r="L17" s="101"/>
      <c r="M17" s="10">
        <v>0</v>
      </c>
      <c r="N17" s="101"/>
      <c r="O17" s="10">
        <v>24713619390</v>
      </c>
      <c r="P17" s="10"/>
      <c r="Q17" s="10">
        <v>0</v>
      </c>
      <c r="R17" s="10"/>
      <c r="S17" s="10">
        <v>24713619390</v>
      </c>
    </row>
    <row r="18" spans="1:19" ht="18">
      <c r="A18" s="101" t="s">
        <v>142</v>
      </c>
      <c r="B18" s="101"/>
      <c r="C18" s="101" t="s">
        <v>275</v>
      </c>
      <c r="D18" s="101"/>
      <c r="E18" s="10">
        <v>1151871</v>
      </c>
      <c r="F18" s="101"/>
      <c r="G18" s="10">
        <v>639</v>
      </c>
      <c r="H18" s="101"/>
      <c r="I18" s="10">
        <v>0</v>
      </c>
      <c r="J18" s="101"/>
      <c r="K18" s="10">
        <v>0</v>
      </c>
      <c r="L18" s="101"/>
      <c r="M18" s="10">
        <v>0</v>
      </c>
      <c r="N18" s="101"/>
      <c r="O18" s="10">
        <v>736045569</v>
      </c>
      <c r="P18" s="10"/>
      <c r="Q18" s="10">
        <v>0</v>
      </c>
      <c r="R18" s="10"/>
      <c r="S18" s="10">
        <v>736045569</v>
      </c>
    </row>
    <row r="19" spans="1:19" ht="18">
      <c r="A19" s="101" t="s">
        <v>251</v>
      </c>
      <c r="B19" s="101"/>
      <c r="C19" s="101" t="s">
        <v>275</v>
      </c>
      <c r="D19" s="101"/>
      <c r="E19" s="10">
        <v>4630684</v>
      </c>
      <c r="F19" s="101"/>
      <c r="G19" s="10">
        <v>20</v>
      </c>
      <c r="H19" s="101"/>
      <c r="I19" s="10">
        <v>0</v>
      </c>
      <c r="J19" s="101"/>
      <c r="K19" s="10">
        <v>0</v>
      </c>
      <c r="L19" s="101"/>
      <c r="M19" s="10">
        <v>0</v>
      </c>
      <c r="N19" s="101"/>
      <c r="O19" s="10">
        <v>92613680</v>
      </c>
      <c r="P19" s="10"/>
      <c r="Q19" s="10">
        <v>0</v>
      </c>
      <c r="R19" s="10"/>
      <c r="S19" s="10">
        <v>92613680</v>
      </c>
    </row>
    <row r="20" spans="1:19" ht="18">
      <c r="A20" s="101" t="s">
        <v>89</v>
      </c>
      <c r="B20" s="101"/>
      <c r="C20" s="101" t="s">
        <v>276</v>
      </c>
      <c r="D20" s="101"/>
      <c r="E20" s="10">
        <v>29075092</v>
      </c>
      <c r="F20" s="101"/>
      <c r="G20" s="10">
        <v>380</v>
      </c>
      <c r="H20" s="101"/>
      <c r="I20" s="10">
        <v>0</v>
      </c>
      <c r="J20" s="101"/>
      <c r="K20" s="10">
        <v>0</v>
      </c>
      <c r="L20" s="101"/>
      <c r="M20" s="10">
        <v>0</v>
      </c>
      <c r="N20" s="101"/>
      <c r="O20" s="10">
        <v>11048534960</v>
      </c>
      <c r="P20" s="10"/>
      <c r="Q20" s="10">
        <v>0</v>
      </c>
      <c r="R20" s="10"/>
      <c r="S20" s="10">
        <v>11048534960</v>
      </c>
    </row>
    <row r="21" spans="1:19" ht="18">
      <c r="A21" s="101" t="s">
        <v>143</v>
      </c>
      <c r="B21" s="101"/>
      <c r="C21" s="101" t="s">
        <v>276</v>
      </c>
      <c r="D21" s="101"/>
      <c r="E21" s="10">
        <v>1280633</v>
      </c>
      <c r="F21" s="101"/>
      <c r="G21" s="10">
        <v>10000</v>
      </c>
      <c r="H21" s="101"/>
      <c r="I21" s="10">
        <v>0</v>
      </c>
      <c r="J21" s="101"/>
      <c r="K21" s="10">
        <v>0</v>
      </c>
      <c r="L21" s="101"/>
      <c r="M21" s="10">
        <v>0</v>
      </c>
      <c r="N21" s="101"/>
      <c r="O21" s="10">
        <v>12806330000</v>
      </c>
      <c r="P21" s="10"/>
      <c r="Q21" s="10">
        <v>0</v>
      </c>
      <c r="R21" s="10"/>
      <c r="S21" s="10">
        <v>12806330000</v>
      </c>
    </row>
    <row r="22" spans="1:19" ht="18">
      <c r="A22" s="101" t="s">
        <v>202</v>
      </c>
      <c r="B22" s="101"/>
      <c r="C22" s="101" t="s">
        <v>277</v>
      </c>
      <c r="D22" s="101"/>
      <c r="E22" s="10">
        <v>16084015</v>
      </c>
      <c r="F22" s="101"/>
      <c r="G22" s="10">
        <v>637</v>
      </c>
      <c r="H22" s="101"/>
      <c r="I22" s="10">
        <v>0</v>
      </c>
      <c r="J22" s="101"/>
      <c r="K22" s="10">
        <v>0</v>
      </c>
      <c r="L22" s="101"/>
      <c r="M22" s="10">
        <v>0</v>
      </c>
      <c r="N22" s="101"/>
      <c r="O22" s="10">
        <v>10245517555</v>
      </c>
      <c r="P22" s="10"/>
      <c r="Q22" s="10">
        <v>0</v>
      </c>
      <c r="R22" s="10"/>
      <c r="S22" s="10">
        <v>10245517555</v>
      </c>
    </row>
    <row r="23" spans="1:19" ht="18">
      <c r="A23" s="101" t="s">
        <v>210</v>
      </c>
      <c r="B23" s="101"/>
      <c r="C23" s="101" t="s">
        <v>277</v>
      </c>
      <c r="D23" s="101"/>
      <c r="E23" s="10">
        <v>10624436</v>
      </c>
      <c r="F23" s="101"/>
      <c r="G23" s="10">
        <v>390</v>
      </c>
      <c r="H23" s="101"/>
      <c r="I23" s="10">
        <v>0</v>
      </c>
      <c r="J23" s="101"/>
      <c r="K23" s="10">
        <v>0</v>
      </c>
      <c r="L23" s="101"/>
      <c r="M23" s="10">
        <v>0</v>
      </c>
      <c r="N23" s="101"/>
      <c r="O23" s="10">
        <v>4143530040</v>
      </c>
      <c r="P23" s="10"/>
      <c r="Q23" s="10">
        <v>0</v>
      </c>
      <c r="R23" s="10"/>
      <c r="S23" s="10">
        <v>4143530040</v>
      </c>
    </row>
    <row r="24" spans="1:19" ht="18">
      <c r="A24" s="101" t="s">
        <v>124</v>
      </c>
      <c r="B24" s="101"/>
      <c r="C24" s="101" t="s">
        <v>278</v>
      </c>
      <c r="D24" s="101"/>
      <c r="E24" s="10">
        <v>3014226</v>
      </c>
      <c r="F24" s="101"/>
      <c r="G24" s="10">
        <v>500</v>
      </c>
      <c r="H24" s="101"/>
      <c r="I24" s="10">
        <v>0</v>
      </c>
      <c r="J24" s="101"/>
      <c r="K24" s="10">
        <v>0</v>
      </c>
      <c r="L24" s="101"/>
      <c r="M24" s="10">
        <v>0</v>
      </c>
      <c r="N24" s="101"/>
      <c r="O24" s="10">
        <v>1507113000</v>
      </c>
      <c r="P24" s="10"/>
      <c r="Q24" s="10">
        <v>0</v>
      </c>
      <c r="R24" s="10"/>
      <c r="S24" s="10">
        <v>1507113000</v>
      </c>
    </row>
    <row r="25" spans="1:19" ht="18">
      <c r="A25" s="101" t="s">
        <v>200</v>
      </c>
      <c r="B25" s="101"/>
      <c r="C25" s="101" t="s">
        <v>279</v>
      </c>
      <c r="D25" s="101"/>
      <c r="E25" s="10">
        <v>2715458</v>
      </c>
      <c r="F25" s="101"/>
      <c r="G25" s="10">
        <v>35</v>
      </c>
      <c r="H25" s="101"/>
      <c r="I25" s="10">
        <v>0</v>
      </c>
      <c r="J25" s="101"/>
      <c r="K25" s="10">
        <v>0</v>
      </c>
      <c r="L25" s="101"/>
      <c r="M25" s="10">
        <v>0</v>
      </c>
      <c r="N25" s="101"/>
      <c r="O25" s="10">
        <v>95041030</v>
      </c>
      <c r="P25" s="10"/>
      <c r="Q25" s="10">
        <v>0</v>
      </c>
      <c r="R25" s="10"/>
      <c r="S25" s="10">
        <v>95041030</v>
      </c>
    </row>
    <row r="26" spans="1:19" ht="18">
      <c r="A26" s="101" t="s">
        <v>174</v>
      </c>
      <c r="B26" s="101"/>
      <c r="C26" s="101" t="s">
        <v>277</v>
      </c>
      <c r="D26" s="101"/>
      <c r="E26" s="10">
        <v>14329601</v>
      </c>
      <c r="F26" s="101"/>
      <c r="G26" s="10">
        <v>266</v>
      </c>
      <c r="H26" s="101"/>
      <c r="I26" s="10">
        <v>0</v>
      </c>
      <c r="J26" s="101"/>
      <c r="K26" s="10">
        <v>0</v>
      </c>
      <c r="L26" s="101"/>
      <c r="M26" s="10">
        <v>0</v>
      </c>
      <c r="N26" s="101"/>
      <c r="O26" s="10">
        <v>3811673866</v>
      </c>
      <c r="P26" s="10"/>
      <c r="Q26" s="10">
        <v>0</v>
      </c>
      <c r="R26" s="10"/>
      <c r="S26" s="10">
        <v>3811673866</v>
      </c>
    </row>
    <row r="27" spans="1:19" ht="18">
      <c r="A27" s="101" t="s">
        <v>165</v>
      </c>
      <c r="B27" s="101"/>
      <c r="C27" s="101" t="s">
        <v>286</v>
      </c>
      <c r="D27" s="101"/>
      <c r="E27" s="10">
        <v>8437108</v>
      </c>
      <c r="F27" s="101"/>
      <c r="G27" s="10">
        <v>480</v>
      </c>
      <c r="H27" s="101"/>
      <c r="I27" s="10">
        <v>0</v>
      </c>
      <c r="J27" s="101"/>
      <c r="K27" s="10">
        <v>0</v>
      </c>
      <c r="L27" s="101"/>
      <c r="M27" s="10">
        <v>0</v>
      </c>
      <c r="N27" s="101"/>
      <c r="O27" s="10">
        <v>4049811840</v>
      </c>
      <c r="P27" s="10"/>
      <c r="Q27" s="10">
        <v>0</v>
      </c>
      <c r="R27" s="10"/>
      <c r="S27" s="10">
        <v>4049811840</v>
      </c>
    </row>
    <row r="28" spans="1:19" ht="18">
      <c r="A28" s="101" t="s">
        <v>184</v>
      </c>
      <c r="B28" s="101"/>
      <c r="C28" s="101" t="s">
        <v>287</v>
      </c>
      <c r="D28" s="101"/>
      <c r="E28" s="10">
        <v>2606713</v>
      </c>
      <c r="F28" s="101"/>
      <c r="G28" s="10">
        <v>2300</v>
      </c>
      <c r="H28" s="101"/>
      <c r="I28" s="10">
        <v>0</v>
      </c>
      <c r="J28" s="101"/>
      <c r="K28" s="10">
        <v>0</v>
      </c>
      <c r="L28" s="101"/>
      <c r="M28" s="10">
        <v>0</v>
      </c>
      <c r="N28" s="101"/>
      <c r="O28" s="10">
        <v>5995439900</v>
      </c>
      <c r="P28" s="10"/>
      <c r="Q28" s="10">
        <v>0</v>
      </c>
      <c r="R28" s="10"/>
      <c r="S28" s="10">
        <v>5995439900</v>
      </c>
    </row>
    <row r="29" spans="1:19" ht="18">
      <c r="A29" s="101" t="s">
        <v>213</v>
      </c>
      <c r="B29" s="101"/>
      <c r="C29" s="101" t="s">
        <v>288</v>
      </c>
      <c r="D29" s="101"/>
      <c r="E29" s="10">
        <v>10360127</v>
      </c>
      <c r="F29" s="101"/>
      <c r="G29" s="10">
        <v>135</v>
      </c>
      <c r="H29" s="101"/>
      <c r="I29" s="10">
        <v>0</v>
      </c>
      <c r="J29" s="101"/>
      <c r="K29" s="10">
        <v>0</v>
      </c>
      <c r="L29" s="101"/>
      <c r="M29" s="10">
        <v>0</v>
      </c>
      <c r="N29" s="101"/>
      <c r="O29" s="10">
        <v>1398617145</v>
      </c>
      <c r="P29" s="10"/>
      <c r="Q29" s="10">
        <v>0</v>
      </c>
      <c r="R29" s="10"/>
      <c r="S29" s="10">
        <v>1398617145</v>
      </c>
    </row>
    <row r="30" spans="1:19" ht="18">
      <c r="A30" s="101" t="s">
        <v>196</v>
      </c>
      <c r="B30" s="101"/>
      <c r="C30" s="101" t="s">
        <v>289</v>
      </c>
      <c r="D30" s="101"/>
      <c r="E30" s="10">
        <v>1379143</v>
      </c>
      <c r="F30" s="101"/>
      <c r="G30" s="10">
        <v>1000</v>
      </c>
      <c r="H30" s="101"/>
      <c r="I30" s="10">
        <v>0</v>
      </c>
      <c r="J30" s="101"/>
      <c r="K30" s="10">
        <v>0</v>
      </c>
      <c r="L30" s="101"/>
      <c r="M30" s="10">
        <v>0</v>
      </c>
      <c r="N30" s="101"/>
      <c r="O30" s="10">
        <v>1379143000</v>
      </c>
      <c r="P30" s="10"/>
      <c r="Q30" s="10">
        <v>0</v>
      </c>
      <c r="R30" s="10"/>
      <c r="S30" s="10">
        <v>1379143000</v>
      </c>
    </row>
    <row r="31" spans="1:19" ht="18">
      <c r="A31" s="101" t="s">
        <v>207</v>
      </c>
      <c r="B31" s="101"/>
      <c r="C31" s="101" t="s">
        <v>290</v>
      </c>
      <c r="D31" s="101"/>
      <c r="E31" s="10">
        <v>149441026</v>
      </c>
      <c r="F31" s="101"/>
      <c r="G31" s="10">
        <v>40</v>
      </c>
      <c r="H31" s="101"/>
      <c r="I31" s="10">
        <v>0</v>
      </c>
      <c r="J31" s="101"/>
      <c r="K31" s="10">
        <v>0</v>
      </c>
      <c r="L31" s="101"/>
      <c r="M31" s="10">
        <v>0</v>
      </c>
      <c r="N31" s="101"/>
      <c r="O31" s="10">
        <v>5977641040</v>
      </c>
      <c r="P31" s="10"/>
      <c r="Q31" s="10">
        <v>0</v>
      </c>
      <c r="R31" s="10"/>
      <c r="S31" s="10">
        <v>5977641040</v>
      </c>
    </row>
    <row r="32" spans="1:19" ht="18">
      <c r="A32" s="101" t="s">
        <v>266</v>
      </c>
      <c r="B32" s="101"/>
      <c r="C32" s="101" t="s">
        <v>290</v>
      </c>
      <c r="D32" s="101"/>
      <c r="E32" s="10">
        <v>7883284</v>
      </c>
      <c r="F32" s="101"/>
      <c r="G32" s="10">
        <v>375</v>
      </c>
      <c r="H32" s="101"/>
      <c r="I32" s="10">
        <v>0</v>
      </c>
      <c r="J32" s="101"/>
      <c r="K32" s="10">
        <v>0</v>
      </c>
      <c r="L32" s="101"/>
      <c r="M32" s="10">
        <v>0</v>
      </c>
      <c r="N32" s="101"/>
      <c r="O32" s="10">
        <v>2956231500</v>
      </c>
      <c r="P32" s="10"/>
      <c r="Q32" s="10">
        <v>0</v>
      </c>
      <c r="R32" s="10"/>
      <c r="S32" s="10">
        <v>2956231500</v>
      </c>
    </row>
    <row r="33" spans="1:19" ht="18">
      <c r="A33" s="101" t="s">
        <v>252</v>
      </c>
      <c r="B33" s="101"/>
      <c r="C33" s="101" t="s">
        <v>291</v>
      </c>
      <c r="D33" s="101"/>
      <c r="E33" s="10">
        <v>9685272</v>
      </c>
      <c r="F33" s="101"/>
      <c r="G33" s="10">
        <v>600</v>
      </c>
      <c r="H33" s="101"/>
      <c r="I33" s="10">
        <v>0</v>
      </c>
      <c r="J33" s="101"/>
      <c r="K33" s="10">
        <v>0</v>
      </c>
      <c r="L33" s="101"/>
      <c r="M33" s="10">
        <v>0</v>
      </c>
      <c r="N33" s="101"/>
      <c r="O33" s="10">
        <v>5811163200</v>
      </c>
      <c r="P33" s="10"/>
      <c r="Q33" s="10">
        <v>0</v>
      </c>
      <c r="R33" s="10"/>
      <c r="S33" s="10">
        <v>5811163200</v>
      </c>
    </row>
    <row r="34" spans="1:19" ht="18">
      <c r="A34" s="101" t="s">
        <v>122</v>
      </c>
      <c r="B34" s="101"/>
      <c r="C34" s="101" t="s">
        <v>291</v>
      </c>
      <c r="D34" s="101"/>
      <c r="E34" s="10">
        <v>300000</v>
      </c>
      <c r="F34" s="101"/>
      <c r="G34" s="10">
        <v>2440</v>
      </c>
      <c r="H34" s="101"/>
      <c r="I34" s="10">
        <v>0</v>
      </c>
      <c r="J34" s="101"/>
      <c r="K34" s="10">
        <v>0</v>
      </c>
      <c r="L34" s="101"/>
      <c r="M34" s="10">
        <v>0</v>
      </c>
      <c r="N34" s="101"/>
      <c r="O34" s="10">
        <v>732000000</v>
      </c>
      <c r="P34" s="10"/>
      <c r="Q34" s="10">
        <v>0</v>
      </c>
      <c r="R34" s="10"/>
      <c r="S34" s="10">
        <v>732000000</v>
      </c>
    </row>
    <row r="35" spans="1:19" ht="18">
      <c r="A35" s="101" t="s">
        <v>230</v>
      </c>
      <c r="B35" s="101"/>
      <c r="C35" s="101" t="s">
        <v>292</v>
      </c>
      <c r="D35" s="101"/>
      <c r="E35" s="10">
        <v>1804483</v>
      </c>
      <c r="F35" s="101"/>
      <c r="G35" s="10">
        <v>2000</v>
      </c>
      <c r="H35" s="101"/>
      <c r="I35" s="10">
        <v>0</v>
      </c>
      <c r="J35" s="101"/>
      <c r="K35" s="10">
        <v>0</v>
      </c>
      <c r="L35" s="101"/>
      <c r="M35" s="10">
        <v>0</v>
      </c>
      <c r="N35" s="101"/>
      <c r="O35" s="10">
        <v>3608966000</v>
      </c>
      <c r="P35" s="10"/>
      <c r="Q35" s="10">
        <v>0</v>
      </c>
      <c r="R35" s="10"/>
      <c r="S35" s="10">
        <v>3608966000</v>
      </c>
    </row>
    <row r="36" spans="1:19" ht="18">
      <c r="A36" s="101" t="s">
        <v>129</v>
      </c>
      <c r="B36" s="101"/>
      <c r="C36" s="101" t="s">
        <v>292</v>
      </c>
      <c r="D36" s="101"/>
      <c r="E36" s="10">
        <v>34787770</v>
      </c>
      <c r="F36" s="101"/>
      <c r="G36" s="10">
        <v>280</v>
      </c>
      <c r="H36" s="101"/>
      <c r="I36" s="10">
        <v>0</v>
      </c>
      <c r="J36" s="101"/>
      <c r="K36" s="10">
        <v>0</v>
      </c>
      <c r="L36" s="101"/>
      <c r="M36" s="10">
        <v>0</v>
      </c>
      <c r="N36" s="101"/>
      <c r="O36" s="10">
        <v>9740575600</v>
      </c>
      <c r="P36" s="10"/>
      <c r="Q36" s="10">
        <v>0</v>
      </c>
      <c r="R36" s="10"/>
      <c r="S36" s="10">
        <v>9740575600</v>
      </c>
    </row>
    <row r="37" spans="1:19" ht="18">
      <c r="A37" s="101" t="s">
        <v>238</v>
      </c>
      <c r="B37" s="101"/>
      <c r="C37" s="101" t="s">
        <v>293</v>
      </c>
      <c r="D37" s="101"/>
      <c r="E37" s="10">
        <v>5335804</v>
      </c>
      <c r="F37" s="101"/>
      <c r="G37" s="10">
        <v>1160</v>
      </c>
      <c r="H37" s="101"/>
      <c r="I37" s="10">
        <v>0</v>
      </c>
      <c r="J37" s="101"/>
      <c r="K37" s="10">
        <v>0</v>
      </c>
      <c r="L37" s="101"/>
      <c r="M37" s="10">
        <v>0</v>
      </c>
      <c r="N37" s="101"/>
      <c r="O37" s="10">
        <v>6189532640</v>
      </c>
      <c r="P37" s="10"/>
      <c r="Q37" s="10">
        <v>0</v>
      </c>
      <c r="R37" s="10"/>
      <c r="S37" s="10">
        <v>6189532640</v>
      </c>
    </row>
    <row r="38" spans="1:19" ht="18">
      <c r="A38" s="101" t="s">
        <v>85</v>
      </c>
      <c r="B38" s="101"/>
      <c r="C38" s="101" t="s">
        <v>294</v>
      </c>
      <c r="D38" s="101"/>
      <c r="E38" s="10">
        <v>10391064</v>
      </c>
      <c r="F38" s="101"/>
      <c r="G38" s="10">
        <v>650</v>
      </c>
      <c r="H38" s="101"/>
      <c r="I38" s="10">
        <v>0</v>
      </c>
      <c r="J38" s="101"/>
      <c r="K38" s="10">
        <v>0</v>
      </c>
      <c r="L38" s="101"/>
      <c r="M38" s="10">
        <v>0</v>
      </c>
      <c r="N38" s="101"/>
      <c r="O38" s="10">
        <v>6754191600</v>
      </c>
      <c r="P38" s="10"/>
      <c r="Q38" s="10">
        <v>0</v>
      </c>
      <c r="R38" s="10"/>
      <c r="S38" s="10">
        <v>6754191600</v>
      </c>
    </row>
    <row r="39" spans="1:19" ht="18">
      <c r="A39" s="101" t="s">
        <v>232</v>
      </c>
      <c r="B39" s="101"/>
      <c r="C39" s="101" t="s">
        <v>294</v>
      </c>
      <c r="D39" s="101"/>
      <c r="E39" s="10">
        <v>11106267</v>
      </c>
      <c r="F39" s="101"/>
      <c r="G39" s="10">
        <v>220</v>
      </c>
      <c r="H39" s="101"/>
      <c r="I39" s="10">
        <v>0</v>
      </c>
      <c r="J39" s="101"/>
      <c r="K39" s="10">
        <v>0</v>
      </c>
      <c r="L39" s="101"/>
      <c r="M39" s="10">
        <v>0</v>
      </c>
      <c r="N39" s="101"/>
      <c r="O39" s="10">
        <v>2443378740</v>
      </c>
      <c r="P39" s="10"/>
      <c r="Q39" s="10">
        <v>0</v>
      </c>
      <c r="R39" s="10"/>
      <c r="S39" s="10">
        <v>2443378740</v>
      </c>
    </row>
    <row r="40" spans="1:19" ht="18">
      <c r="A40" s="101" t="s">
        <v>178</v>
      </c>
      <c r="B40" s="101"/>
      <c r="C40" s="101" t="s">
        <v>294</v>
      </c>
      <c r="D40" s="101"/>
      <c r="E40" s="10">
        <v>865509</v>
      </c>
      <c r="F40" s="101"/>
      <c r="G40" s="10">
        <v>1430</v>
      </c>
      <c r="H40" s="101"/>
      <c r="I40" s="10">
        <v>0</v>
      </c>
      <c r="J40" s="101"/>
      <c r="K40" s="10">
        <v>0</v>
      </c>
      <c r="L40" s="101"/>
      <c r="M40" s="10">
        <v>0</v>
      </c>
      <c r="N40" s="101"/>
      <c r="O40" s="10">
        <v>1237677870</v>
      </c>
      <c r="P40" s="10"/>
      <c r="Q40" s="10">
        <v>0</v>
      </c>
      <c r="R40" s="10"/>
      <c r="S40" s="10">
        <v>1237677870</v>
      </c>
    </row>
    <row r="41" spans="1:19" ht="18">
      <c r="A41" s="101" t="s">
        <v>243</v>
      </c>
      <c r="B41" s="101"/>
      <c r="C41" s="101" t="s">
        <v>295</v>
      </c>
      <c r="D41" s="101"/>
      <c r="E41" s="10">
        <v>8060416</v>
      </c>
      <c r="F41" s="101"/>
      <c r="G41" s="10">
        <v>800</v>
      </c>
      <c r="H41" s="101"/>
      <c r="I41" s="10">
        <v>0</v>
      </c>
      <c r="J41" s="101"/>
      <c r="K41" s="10">
        <v>0</v>
      </c>
      <c r="L41" s="101"/>
      <c r="M41" s="10">
        <v>0</v>
      </c>
      <c r="N41" s="101"/>
      <c r="O41" s="10">
        <v>6448332800</v>
      </c>
      <c r="P41" s="10"/>
      <c r="Q41" s="10">
        <v>0</v>
      </c>
      <c r="R41" s="10"/>
      <c r="S41" s="10">
        <v>6448332800</v>
      </c>
    </row>
    <row r="42" spans="1:19" ht="18">
      <c r="A42" s="101" t="s">
        <v>82</v>
      </c>
      <c r="B42" s="101"/>
      <c r="C42" s="101" t="s">
        <v>295</v>
      </c>
      <c r="D42" s="101"/>
      <c r="E42" s="10">
        <v>5269916</v>
      </c>
      <c r="F42" s="101"/>
      <c r="G42" s="10">
        <v>970</v>
      </c>
      <c r="H42" s="101"/>
      <c r="I42" s="10">
        <v>0</v>
      </c>
      <c r="J42" s="101"/>
      <c r="K42" s="10">
        <v>0</v>
      </c>
      <c r="L42" s="101"/>
      <c r="M42" s="10">
        <v>0</v>
      </c>
      <c r="N42" s="101"/>
      <c r="O42" s="10">
        <v>5111818520</v>
      </c>
      <c r="P42" s="10"/>
      <c r="Q42" s="10">
        <v>0</v>
      </c>
      <c r="R42" s="10"/>
      <c r="S42" s="10">
        <v>5111818520</v>
      </c>
    </row>
    <row r="43" spans="1:19" ht="18">
      <c r="A43" s="101" t="s">
        <v>155</v>
      </c>
      <c r="B43" s="101"/>
      <c r="C43" s="101" t="s">
        <v>296</v>
      </c>
      <c r="D43" s="101"/>
      <c r="E43" s="10">
        <v>31798692</v>
      </c>
      <c r="F43" s="101"/>
      <c r="G43" s="10">
        <v>240</v>
      </c>
      <c r="H43" s="101"/>
      <c r="I43" s="10">
        <v>0</v>
      </c>
      <c r="J43" s="101"/>
      <c r="K43" s="10">
        <v>0</v>
      </c>
      <c r="L43" s="101"/>
      <c r="M43" s="10">
        <v>0</v>
      </c>
      <c r="N43" s="101"/>
      <c r="O43" s="10">
        <v>7631686080</v>
      </c>
      <c r="P43" s="10"/>
      <c r="Q43" s="10">
        <v>0</v>
      </c>
      <c r="R43" s="10"/>
      <c r="S43" s="10">
        <v>7631686080</v>
      </c>
    </row>
    <row r="44" spans="1:19" ht="18">
      <c r="A44" s="101" t="s">
        <v>106</v>
      </c>
      <c r="B44" s="101"/>
      <c r="C44" s="101" t="s">
        <v>297</v>
      </c>
      <c r="D44" s="101"/>
      <c r="E44" s="10">
        <v>561831</v>
      </c>
      <c r="F44" s="101"/>
      <c r="G44" s="10">
        <v>12050</v>
      </c>
      <c r="H44" s="101"/>
      <c r="I44" s="10">
        <v>0</v>
      </c>
      <c r="J44" s="101"/>
      <c r="K44" s="10">
        <v>0</v>
      </c>
      <c r="L44" s="101"/>
      <c r="M44" s="10">
        <v>0</v>
      </c>
      <c r="N44" s="101"/>
      <c r="O44" s="10">
        <v>6770063550</v>
      </c>
      <c r="P44" s="10"/>
      <c r="Q44" s="10">
        <v>0</v>
      </c>
      <c r="R44" s="10"/>
      <c r="S44" s="10">
        <v>6770063550</v>
      </c>
    </row>
    <row r="45" spans="1:19" ht="18">
      <c r="A45" s="101" t="s">
        <v>166</v>
      </c>
      <c r="B45" s="101"/>
      <c r="C45" s="101" t="s">
        <v>297</v>
      </c>
      <c r="D45" s="101"/>
      <c r="E45" s="10">
        <v>66563266</v>
      </c>
      <c r="F45" s="101"/>
      <c r="G45" s="10">
        <v>380</v>
      </c>
      <c r="H45" s="101"/>
      <c r="I45" s="10">
        <v>0</v>
      </c>
      <c r="J45" s="101"/>
      <c r="K45" s="10">
        <v>0</v>
      </c>
      <c r="L45" s="101"/>
      <c r="M45" s="10">
        <v>0</v>
      </c>
      <c r="N45" s="101"/>
      <c r="O45" s="10">
        <v>25294041080</v>
      </c>
      <c r="P45" s="10"/>
      <c r="Q45" s="10">
        <v>0</v>
      </c>
      <c r="R45" s="10"/>
      <c r="S45" s="10">
        <v>25294041080</v>
      </c>
    </row>
    <row r="46" spans="1:19" ht="18">
      <c r="A46" s="101" t="s">
        <v>172</v>
      </c>
      <c r="B46" s="101"/>
      <c r="C46" s="101" t="s">
        <v>297</v>
      </c>
      <c r="D46" s="101"/>
      <c r="E46" s="10">
        <v>86211326</v>
      </c>
      <c r="F46" s="101"/>
      <c r="G46" s="10">
        <v>310</v>
      </c>
      <c r="H46" s="101"/>
      <c r="I46" s="10">
        <v>0</v>
      </c>
      <c r="J46" s="101"/>
      <c r="K46" s="10">
        <v>0</v>
      </c>
      <c r="L46" s="101"/>
      <c r="M46" s="10">
        <v>0</v>
      </c>
      <c r="N46" s="101"/>
      <c r="O46" s="10">
        <v>26725511060</v>
      </c>
      <c r="P46" s="10"/>
      <c r="Q46" s="10">
        <v>0</v>
      </c>
      <c r="R46" s="10"/>
      <c r="S46" s="10">
        <v>26725511060</v>
      </c>
    </row>
    <row r="47" spans="1:19" ht="18">
      <c r="A47" s="101" t="s">
        <v>229</v>
      </c>
      <c r="B47" s="101"/>
      <c r="C47" s="101" t="s">
        <v>298</v>
      </c>
      <c r="D47" s="101"/>
      <c r="E47" s="10">
        <v>3578234</v>
      </c>
      <c r="F47" s="101"/>
      <c r="G47" s="10">
        <v>20</v>
      </c>
      <c r="H47" s="101"/>
      <c r="I47" s="10">
        <v>0</v>
      </c>
      <c r="J47" s="101"/>
      <c r="K47" s="10">
        <v>0</v>
      </c>
      <c r="L47" s="101"/>
      <c r="M47" s="10">
        <v>0</v>
      </c>
      <c r="N47" s="101"/>
      <c r="O47" s="10">
        <v>71564680</v>
      </c>
      <c r="P47" s="10"/>
      <c r="Q47" s="10">
        <v>0</v>
      </c>
      <c r="R47" s="10"/>
      <c r="S47" s="10">
        <v>71564680</v>
      </c>
    </row>
    <row r="48" spans="1:19" ht="18">
      <c r="A48" s="101" t="s">
        <v>254</v>
      </c>
      <c r="B48" s="101"/>
      <c r="C48" s="101" t="s">
        <v>298</v>
      </c>
      <c r="D48" s="101"/>
      <c r="E48" s="10">
        <v>1615733</v>
      </c>
      <c r="F48" s="101"/>
      <c r="G48" s="10">
        <v>3400</v>
      </c>
      <c r="H48" s="101"/>
      <c r="I48" s="10">
        <v>0</v>
      </c>
      <c r="J48" s="101"/>
      <c r="K48" s="10">
        <v>0</v>
      </c>
      <c r="L48" s="101"/>
      <c r="M48" s="10">
        <v>0</v>
      </c>
      <c r="N48" s="101"/>
      <c r="O48" s="10">
        <v>5493492200</v>
      </c>
      <c r="P48" s="10"/>
      <c r="Q48" s="10">
        <v>0</v>
      </c>
      <c r="R48" s="10"/>
      <c r="S48" s="10">
        <v>5493492200</v>
      </c>
    </row>
    <row r="49" spans="1:19" ht="18">
      <c r="A49" s="101" t="s">
        <v>233</v>
      </c>
      <c r="B49" s="101"/>
      <c r="C49" s="101" t="s">
        <v>299</v>
      </c>
      <c r="D49" s="101"/>
      <c r="E49" s="10">
        <v>12173627</v>
      </c>
      <c r="F49" s="101"/>
      <c r="G49" s="10">
        <v>120</v>
      </c>
      <c r="H49" s="101"/>
      <c r="I49" s="10">
        <v>0</v>
      </c>
      <c r="J49" s="101"/>
      <c r="K49" s="10">
        <v>0</v>
      </c>
      <c r="L49" s="101"/>
      <c r="M49" s="10">
        <v>0</v>
      </c>
      <c r="N49" s="101"/>
      <c r="O49" s="10">
        <v>1460835240</v>
      </c>
      <c r="P49" s="10"/>
      <c r="Q49" s="10">
        <v>0</v>
      </c>
      <c r="R49" s="10"/>
      <c r="S49" s="10">
        <v>1460835240</v>
      </c>
    </row>
    <row r="50" spans="1:19" ht="18">
      <c r="A50" s="101" t="s">
        <v>245</v>
      </c>
      <c r="B50" s="101"/>
      <c r="C50" s="101" t="s">
        <v>299</v>
      </c>
      <c r="D50" s="101"/>
      <c r="E50" s="10">
        <v>12439782</v>
      </c>
      <c r="F50" s="101"/>
      <c r="G50" s="10">
        <v>900</v>
      </c>
      <c r="H50" s="101"/>
      <c r="I50" s="10">
        <v>0</v>
      </c>
      <c r="J50" s="101"/>
      <c r="K50" s="10">
        <v>0</v>
      </c>
      <c r="L50" s="101"/>
      <c r="M50" s="10">
        <v>0</v>
      </c>
      <c r="N50" s="101"/>
      <c r="O50" s="10">
        <v>11195803800</v>
      </c>
      <c r="P50" s="10"/>
      <c r="Q50" s="10">
        <v>0</v>
      </c>
      <c r="R50" s="10"/>
      <c r="S50" s="10">
        <v>11195803800</v>
      </c>
    </row>
    <row r="51" spans="1:19" ht="18">
      <c r="A51" s="101" t="s">
        <v>242</v>
      </c>
      <c r="B51" s="101"/>
      <c r="C51" s="101" t="s">
        <v>300</v>
      </c>
      <c r="D51" s="101"/>
      <c r="E51" s="10">
        <v>4146531</v>
      </c>
      <c r="F51" s="101"/>
      <c r="G51" s="10">
        <v>17</v>
      </c>
      <c r="H51" s="101"/>
      <c r="I51" s="10">
        <v>0</v>
      </c>
      <c r="J51" s="101"/>
      <c r="K51" s="10">
        <v>0</v>
      </c>
      <c r="L51" s="101"/>
      <c r="M51" s="10">
        <v>0</v>
      </c>
      <c r="N51" s="101"/>
      <c r="O51" s="10">
        <v>70491027</v>
      </c>
      <c r="P51" s="10"/>
      <c r="Q51" s="10">
        <v>0</v>
      </c>
      <c r="R51" s="10"/>
      <c r="S51" s="10">
        <v>70491027</v>
      </c>
    </row>
    <row r="52" spans="1:19" ht="18">
      <c r="A52" s="101" t="s">
        <v>211</v>
      </c>
      <c r="B52" s="101"/>
      <c r="C52" s="101" t="s">
        <v>300</v>
      </c>
      <c r="D52" s="101"/>
      <c r="E52" s="10">
        <v>2640710</v>
      </c>
      <c r="F52" s="101"/>
      <c r="G52" s="10">
        <v>300</v>
      </c>
      <c r="H52" s="101"/>
      <c r="I52" s="10">
        <v>0</v>
      </c>
      <c r="J52" s="101"/>
      <c r="K52" s="10">
        <v>0</v>
      </c>
      <c r="L52" s="101"/>
      <c r="M52" s="10">
        <v>0</v>
      </c>
      <c r="N52" s="101"/>
      <c r="O52" s="10">
        <v>792213000</v>
      </c>
      <c r="P52" s="10"/>
      <c r="Q52" s="10">
        <v>0</v>
      </c>
      <c r="R52" s="10"/>
      <c r="S52" s="10">
        <v>792213000</v>
      </c>
    </row>
    <row r="53" spans="1:19" ht="18">
      <c r="A53" s="101" t="s">
        <v>185</v>
      </c>
      <c r="B53" s="101"/>
      <c r="C53" s="101" t="s">
        <v>300</v>
      </c>
      <c r="D53" s="101"/>
      <c r="E53" s="10">
        <v>810450</v>
      </c>
      <c r="F53" s="101"/>
      <c r="G53" s="10">
        <v>4100</v>
      </c>
      <c r="H53" s="101"/>
      <c r="I53" s="10">
        <v>0</v>
      </c>
      <c r="J53" s="101"/>
      <c r="K53" s="10">
        <v>0</v>
      </c>
      <c r="L53" s="101"/>
      <c r="M53" s="10">
        <v>0</v>
      </c>
      <c r="N53" s="101"/>
      <c r="O53" s="10">
        <v>3322845000</v>
      </c>
      <c r="P53" s="10"/>
      <c r="Q53" s="10">
        <v>0</v>
      </c>
      <c r="R53" s="10"/>
      <c r="S53" s="10">
        <v>3322845000</v>
      </c>
    </row>
    <row r="54" spans="1:19" ht="18">
      <c r="A54" s="101" t="s">
        <v>206</v>
      </c>
      <c r="B54" s="101"/>
      <c r="C54" s="101" t="s">
        <v>301</v>
      </c>
      <c r="D54" s="101"/>
      <c r="E54" s="10">
        <v>7623902</v>
      </c>
      <c r="F54" s="101"/>
      <c r="G54" s="10">
        <v>1050</v>
      </c>
      <c r="H54" s="101"/>
      <c r="I54" s="10">
        <v>0</v>
      </c>
      <c r="J54" s="101"/>
      <c r="K54" s="10">
        <v>0</v>
      </c>
      <c r="L54" s="101"/>
      <c r="M54" s="10">
        <v>0</v>
      </c>
      <c r="N54" s="101"/>
      <c r="O54" s="10">
        <v>8005097100</v>
      </c>
      <c r="P54" s="10"/>
      <c r="Q54" s="10">
        <v>0</v>
      </c>
      <c r="R54" s="10"/>
      <c r="S54" s="10">
        <v>8005097100</v>
      </c>
    </row>
    <row r="55" spans="1:19" ht="18">
      <c r="A55" s="101" t="s">
        <v>135</v>
      </c>
      <c r="B55" s="101"/>
      <c r="C55" s="101" t="s">
        <v>301</v>
      </c>
      <c r="D55" s="101"/>
      <c r="E55" s="10">
        <v>1990979</v>
      </c>
      <c r="F55" s="101"/>
      <c r="G55" s="10">
        <v>800</v>
      </c>
      <c r="H55" s="101"/>
      <c r="I55" s="10">
        <v>0</v>
      </c>
      <c r="J55" s="101"/>
      <c r="K55" s="10">
        <v>0</v>
      </c>
      <c r="L55" s="101"/>
      <c r="M55" s="10">
        <v>0</v>
      </c>
      <c r="N55" s="101"/>
      <c r="O55" s="10">
        <v>1592783200</v>
      </c>
      <c r="P55" s="10"/>
      <c r="Q55" s="10">
        <v>0</v>
      </c>
      <c r="R55" s="10"/>
      <c r="S55" s="10">
        <v>1592783200</v>
      </c>
    </row>
    <row r="56" spans="1:19" ht="18">
      <c r="A56" s="101" t="s">
        <v>188</v>
      </c>
      <c r="B56" s="101"/>
      <c r="C56" s="101" t="s">
        <v>301</v>
      </c>
      <c r="D56" s="101"/>
      <c r="E56" s="10">
        <v>9819481</v>
      </c>
      <c r="F56" s="101"/>
      <c r="G56" s="10">
        <v>60</v>
      </c>
      <c r="H56" s="101"/>
      <c r="I56" s="10">
        <v>0</v>
      </c>
      <c r="J56" s="101"/>
      <c r="K56" s="10">
        <v>0</v>
      </c>
      <c r="L56" s="101"/>
      <c r="M56" s="10">
        <v>0</v>
      </c>
      <c r="N56" s="101"/>
      <c r="O56" s="10">
        <v>589168860</v>
      </c>
      <c r="P56" s="10"/>
      <c r="Q56" s="10">
        <v>0</v>
      </c>
      <c r="R56" s="10"/>
      <c r="S56" s="10">
        <v>589168860</v>
      </c>
    </row>
    <row r="57" spans="1:19" ht="18">
      <c r="A57" s="101" t="s">
        <v>259</v>
      </c>
      <c r="B57" s="101"/>
      <c r="C57" s="101" t="s">
        <v>301</v>
      </c>
      <c r="D57" s="101"/>
      <c r="E57" s="10">
        <v>644751</v>
      </c>
      <c r="F57" s="101"/>
      <c r="G57" s="10">
        <v>46</v>
      </c>
      <c r="H57" s="101"/>
      <c r="I57" s="10">
        <v>0</v>
      </c>
      <c r="J57" s="101"/>
      <c r="K57" s="10">
        <v>0</v>
      </c>
      <c r="L57" s="101"/>
      <c r="M57" s="10">
        <v>0</v>
      </c>
      <c r="N57" s="101"/>
      <c r="O57" s="10">
        <v>29658546</v>
      </c>
      <c r="P57" s="10"/>
      <c r="Q57" s="10">
        <v>0</v>
      </c>
      <c r="R57" s="10"/>
      <c r="S57" s="10">
        <v>29658546</v>
      </c>
    </row>
    <row r="58" spans="1:19" ht="18">
      <c r="A58" s="101" t="s">
        <v>146</v>
      </c>
      <c r="B58" s="101"/>
      <c r="C58" s="101" t="s">
        <v>301</v>
      </c>
      <c r="D58" s="101"/>
      <c r="E58" s="10">
        <v>813714</v>
      </c>
      <c r="F58" s="101"/>
      <c r="G58" s="10">
        <v>700</v>
      </c>
      <c r="H58" s="101"/>
      <c r="I58" s="10">
        <v>0</v>
      </c>
      <c r="J58" s="101"/>
      <c r="K58" s="10">
        <v>0</v>
      </c>
      <c r="L58" s="101"/>
      <c r="M58" s="10">
        <v>0</v>
      </c>
      <c r="N58" s="101"/>
      <c r="O58" s="10">
        <v>569599800</v>
      </c>
      <c r="P58" s="10"/>
      <c r="Q58" s="10">
        <v>0</v>
      </c>
      <c r="R58" s="10"/>
      <c r="S58" s="10">
        <v>569599800</v>
      </c>
    </row>
    <row r="59" spans="1:19" ht="18">
      <c r="A59" s="101" t="s">
        <v>186</v>
      </c>
      <c r="B59" s="101"/>
      <c r="C59" s="101" t="s">
        <v>301</v>
      </c>
      <c r="D59" s="101"/>
      <c r="E59" s="10">
        <v>3997438</v>
      </c>
      <c r="F59" s="101"/>
      <c r="G59" s="10">
        <v>4200</v>
      </c>
      <c r="H59" s="101"/>
      <c r="I59" s="10">
        <v>0</v>
      </c>
      <c r="J59" s="101"/>
      <c r="K59" s="10">
        <v>0</v>
      </c>
      <c r="L59" s="101"/>
      <c r="M59" s="10">
        <v>0</v>
      </c>
      <c r="N59" s="101"/>
      <c r="O59" s="10">
        <v>16789239600</v>
      </c>
      <c r="P59" s="10"/>
      <c r="Q59" s="10">
        <v>0</v>
      </c>
      <c r="R59" s="10"/>
      <c r="S59" s="10">
        <v>16789239600</v>
      </c>
    </row>
    <row r="60" spans="1:19" ht="18">
      <c r="A60" s="101" t="s">
        <v>126</v>
      </c>
      <c r="B60" s="101"/>
      <c r="C60" s="101" t="s">
        <v>301</v>
      </c>
      <c r="D60" s="101"/>
      <c r="E60" s="10">
        <v>11131593</v>
      </c>
      <c r="F60" s="101"/>
      <c r="G60" s="10">
        <v>1000</v>
      </c>
      <c r="H60" s="101"/>
      <c r="I60" s="10">
        <v>0</v>
      </c>
      <c r="J60" s="101"/>
      <c r="K60" s="10">
        <v>0</v>
      </c>
      <c r="L60" s="101"/>
      <c r="M60" s="10">
        <v>0</v>
      </c>
      <c r="N60" s="101"/>
      <c r="O60" s="10">
        <v>11131593000</v>
      </c>
      <c r="P60" s="10"/>
      <c r="Q60" s="10">
        <v>0</v>
      </c>
      <c r="R60" s="10"/>
      <c r="S60" s="10">
        <v>11131593000</v>
      </c>
    </row>
    <row r="61" spans="1:19" ht="18">
      <c r="A61" s="101" t="s">
        <v>118</v>
      </c>
      <c r="B61" s="101"/>
      <c r="C61" s="101" t="s">
        <v>301</v>
      </c>
      <c r="D61" s="101"/>
      <c r="E61" s="10">
        <v>6653957</v>
      </c>
      <c r="F61" s="101"/>
      <c r="G61" s="10">
        <v>7</v>
      </c>
      <c r="H61" s="101"/>
      <c r="I61" s="10">
        <v>0</v>
      </c>
      <c r="J61" s="101"/>
      <c r="K61" s="10">
        <v>0</v>
      </c>
      <c r="L61" s="101"/>
      <c r="M61" s="10">
        <v>0</v>
      </c>
      <c r="N61" s="101"/>
      <c r="O61" s="10">
        <v>46577699</v>
      </c>
      <c r="P61" s="10"/>
      <c r="Q61" s="10">
        <v>0</v>
      </c>
      <c r="R61" s="10"/>
      <c r="S61" s="10">
        <v>46577699</v>
      </c>
    </row>
    <row r="62" spans="1:19" ht="18">
      <c r="A62" s="101" t="s">
        <v>91</v>
      </c>
      <c r="B62" s="101"/>
      <c r="C62" s="101" t="s">
        <v>301</v>
      </c>
      <c r="D62" s="101"/>
      <c r="E62" s="10">
        <v>12501107</v>
      </c>
      <c r="F62" s="101"/>
      <c r="G62" s="10">
        <v>1997</v>
      </c>
      <c r="H62" s="101"/>
      <c r="I62" s="10">
        <v>0</v>
      </c>
      <c r="J62" s="101"/>
      <c r="K62" s="10">
        <v>0</v>
      </c>
      <c r="L62" s="101"/>
      <c r="M62" s="10">
        <v>0</v>
      </c>
      <c r="N62" s="101"/>
      <c r="O62" s="10">
        <v>24964710679</v>
      </c>
      <c r="P62" s="10"/>
      <c r="Q62" s="10">
        <v>0</v>
      </c>
      <c r="R62" s="10"/>
      <c r="S62" s="10">
        <v>24964710679</v>
      </c>
    </row>
    <row r="63" spans="1:19" ht="18">
      <c r="A63" s="101" t="s">
        <v>193</v>
      </c>
      <c r="B63" s="101"/>
      <c r="C63" s="101" t="s">
        <v>302</v>
      </c>
      <c r="D63" s="101"/>
      <c r="E63" s="10">
        <v>62651513</v>
      </c>
      <c r="F63" s="101"/>
      <c r="G63" s="10">
        <v>170</v>
      </c>
      <c r="H63" s="101"/>
      <c r="I63" s="10">
        <v>0</v>
      </c>
      <c r="J63" s="101"/>
      <c r="K63" s="10">
        <v>0</v>
      </c>
      <c r="L63" s="101"/>
      <c r="M63" s="10">
        <v>0</v>
      </c>
      <c r="N63" s="101"/>
      <c r="O63" s="10">
        <v>10650757210</v>
      </c>
      <c r="P63" s="10"/>
      <c r="Q63" s="10">
        <v>0</v>
      </c>
      <c r="R63" s="10"/>
      <c r="S63" s="10">
        <v>10650757210</v>
      </c>
    </row>
    <row r="64" spans="1:19" ht="18">
      <c r="A64" s="101" t="s">
        <v>102</v>
      </c>
      <c r="B64" s="101"/>
      <c r="C64" s="101" t="s">
        <v>302</v>
      </c>
      <c r="D64" s="101"/>
      <c r="E64" s="10">
        <v>1617756</v>
      </c>
      <c r="F64" s="101"/>
      <c r="G64" s="10">
        <v>1300</v>
      </c>
      <c r="H64" s="101"/>
      <c r="I64" s="10">
        <v>0</v>
      </c>
      <c r="J64" s="101"/>
      <c r="K64" s="10">
        <v>0</v>
      </c>
      <c r="L64" s="101"/>
      <c r="M64" s="10">
        <v>0</v>
      </c>
      <c r="N64" s="101"/>
      <c r="O64" s="10">
        <v>2103082800</v>
      </c>
      <c r="P64" s="10"/>
      <c r="Q64" s="10">
        <v>0</v>
      </c>
      <c r="R64" s="10"/>
      <c r="S64" s="10">
        <v>2103082800</v>
      </c>
    </row>
    <row r="65" spans="1:19" ht="18">
      <c r="A65" s="101" t="s">
        <v>204</v>
      </c>
      <c r="B65" s="101"/>
      <c r="C65" s="101" t="s">
        <v>302</v>
      </c>
      <c r="D65" s="101"/>
      <c r="E65" s="10">
        <v>1976743</v>
      </c>
      <c r="F65" s="101"/>
      <c r="G65" s="10">
        <v>220</v>
      </c>
      <c r="H65" s="101"/>
      <c r="I65" s="10">
        <v>0</v>
      </c>
      <c r="J65" s="101"/>
      <c r="K65" s="10">
        <v>0</v>
      </c>
      <c r="L65" s="101"/>
      <c r="M65" s="10">
        <v>0</v>
      </c>
      <c r="N65" s="101"/>
      <c r="O65" s="10">
        <v>434883460</v>
      </c>
      <c r="P65" s="10"/>
      <c r="Q65" s="10">
        <v>0</v>
      </c>
      <c r="R65" s="10"/>
      <c r="S65" s="10">
        <v>434883460</v>
      </c>
    </row>
    <row r="66" spans="1:19" ht="18">
      <c r="A66" s="101" t="s">
        <v>235</v>
      </c>
      <c r="B66" s="101"/>
      <c r="C66" s="101" t="s">
        <v>302</v>
      </c>
      <c r="D66" s="101"/>
      <c r="E66" s="10">
        <v>2892226</v>
      </c>
      <c r="F66" s="101"/>
      <c r="G66" s="10">
        <v>280</v>
      </c>
      <c r="H66" s="101"/>
      <c r="I66" s="10">
        <v>0</v>
      </c>
      <c r="J66" s="101"/>
      <c r="K66" s="10">
        <v>0</v>
      </c>
      <c r="L66" s="101"/>
      <c r="M66" s="10">
        <v>0</v>
      </c>
      <c r="N66" s="101"/>
      <c r="O66" s="10">
        <v>809823280</v>
      </c>
      <c r="P66" s="10"/>
      <c r="Q66" s="10">
        <v>0</v>
      </c>
      <c r="R66" s="10"/>
      <c r="S66" s="10">
        <v>809823280</v>
      </c>
    </row>
    <row r="67" spans="1:19" ht="18">
      <c r="A67" s="101" t="s">
        <v>221</v>
      </c>
      <c r="B67" s="101"/>
      <c r="C67" s="101" t="s">
        <v>302</v>
      </c>
      <c r="D67" s="101"/>
      <c r="E67" s="10">
        <v>1430191</v>
      </c>
      <c r="F67" s="101"/>
      <c r="G67" s="10">
        <v>8363</v>
      </c>
      <c r="H67" s="101"/>
      <c r="I67" s="10">
        <v>0</v>
      </c>
      <c r="J67" s="101"/>
      <c r="K67" s="10">
        <v>0</v>
      </c>
      <c r="L67" s="101"/>
      <c r="M67" s="10">
        <v>0</v>
      </c>
      <c r="N67" s="101"/>
      <c r="O67" s="10">
        <v>11960687333</v>
      </c>
      <c r="P67" s="10"/>
      <c r="Q67" s="10">
        <v>0</v>
      </c>
      <c r="R67" s="10"/>
      <c r="S67" s="10">
        <v>11960687333</v>
      </c>
    </row>
    <row r="68" spans="1:19" ht="18">
      <c r="A68" s="101" t="s">
        <v>137</v>
      </c>
      <c r="B68" s="101"/>
      <c r="C68" s="101" t="s">
        <v>302</v>
      </c>
      <c r="D68" s="101"/>
      <c r="E68" s="10">
        <v>9320163</v>
      </c>
      <c r="F68" s="101"/>
      <c r="G68" s="10">
        <v>1624</v>
      </c>
      <c r="H68" s="101"/>
      <c r="I68" s="10">
        <v>0</v>
      </c>
      <c r="J68" s="101"/>
      <c r="K68" s="10">
        <v>0</v>
      </c>
      <c r="L68" s="101"/>
      <c r="M68" s="10">
        <v>0</v>
      </c>
      <c r="N68" s="101"/>
      <c r="O68" s="10">
        <v>15135944712</v>
      </c>
      <c r="P68" s="10"/>
      <c r="Q68" s="10">
        <v>0</v>
      </c>
      <c r="R68" s="10"/>
      <c r="S68" s="10">
        <v>15135944712</v>
      </c>
    </row>
    <row r="69" spans="1:19" ht="18">
      <c r="A69" s="101" t="s">
        <v>205</v>
      </c>
      <c r="B69" s="101"/>
      <c r="C69" s="101" t="s">
        <v>302</v>
      </c>
      <c r="D69" s="101"/>
      <c r="E69" s="10">
        <v>2950845</v>
      </c>
      <c r="F69" s="101"/>
      <c r="G69" s="10">
        <v>750</v>
      </c>
      <c r="H69" s="101"/>
      <c r="I69" s="10">
        <v>0</v>
      </c>
      <c r="J69" s="101"/>
      <c r="K69" s="10">
        <v>0</v>
      </c>
      <c r="L69" s="101"/>
      <c r="M69" s="10">
        <v>0</v>
      </c>
      <c r="N69" s="101"/>
      <c r="O69" s="10">
        <v>2213133750</v>
      </c>
      <c r="P69" s="10"/>
      <c r="Q69" s="10">
        <v>0</v>
      </c>
      <c r="R69" s="10"/>
      <c r="S69" s="10">
        <v>2213133750</v>
      </c>
    </row>
    <row r="70" spans="1:19" ht="18">
      <c r="A70" s="101" t="s">
        <v>183</v>
      </c>
      <c r="B70" s="101"/>
      <c r="C70" s="101" t="s">
        <v>303</v>
      </c>
      <c r="D70" s="101"/>
      <c r="E70" s="10">
        <v>8640330</v>
      </c>
      <c r="F70" s="101"/>
      <c r="G70" s="10">
        <v>500</v>
      </c>
      <c r="H70" s="101"/>
      <c r="I70" s="10">
        <v>0</v>
      </c>
      <c r="J70" s="101"/>
      <c r="K70" s="10">
        <v>0</v>
      </c>
      <c r="L70" s="101"/>
      <c r="M70" s="10">
        <v>0</v>
      </c>
      <c r="N70" s="101"/>
      <c r="O70" s="10">
        <v>4320165000</v>
      </c>
      <c r="P70" s="10"/>
      <c r="Q70" s="10">
        <v>0</v>
      </c>
      <c r="R70" s="10"/>
      <c r="S70" s="10">
        <v>4320165000</v>
      </c>
    </row>
    <row r="71" spans="1:19" ht="18">
      <c r="A71" s="101" t="s">
        <v>141</v>
      </c>
      <c r="B71" s="101"/>
      <c r="C71" s="101" t="s">
        <v>303</v>
      </c>
      <c r="D71" s="101"/>
      <c r="E71" s="10">
        <v>3644878</v>
      </c>
      <c r="F71" s="101"/>
      <c r="G71" s="10">
        <v>28</v>
      </c>
      <c r="H71" s="101"/>
      <c r="I71" s="10">
        <v>0</v>
      </c>
      <c r="J71" s="101"/>
      <c r="K71" s="10">
        <v>0</v>
      </c>
      <c r="L71" s="101"/>
      <c r="M71" s="10">
        <v>0</v>
      </c>
      <c r="N71" s="101"/>
      <c r="O71" s="10">
        <v>102056584</v>
      </c>
      <c r="P71" s="10"/>
      <c r="Q71" s="10">
        <v>0</v>
      </c>
      <c r="R71" s="10"/>
      <c r="S71" s="10">
        <v>102056584</v>
      </c>
    </row>
    <row r="72" spans="1:19" ht="18">
      <c r="A72" s="101" t="s">
        <v>218</v>
      </c>
      <c r="B72" s="101"/>
      <c r="C72" s="101" t="s">
        <v>303</v>
      </c>
      <c r="D72" s="101"/>
      <c r="E72" s="10">
        <v>9808446</v>
      </c>
      <c r="F72" s="101"/>
      <c r="G72" s="10">
        <v>1050</v>
      </c>
      <c r="H72" s="101"/>
      <c r="I72" s="10">
        <v>0</v>
      </c>
      <c r="J72" s="101"/>
      <c r="K72" s="10">
        <v>0</v>
      </c>
      <c r="L72" s="101"/>
      <c r="M72" s="10">
        <v>0</v>
      </c>
      <c r="N72" s="101"/>
      <c r="O72" s="10">
        <v>10298868300</v>
      </c>
      <c r="P72" s="10"/>
      <c r="Q72" s="10">
        <v>0</v>
      </c>
      <c r="R72" s="10"/>
      <c r="S72" s="10">
        <v>10298868300</v>
      </c>
    </row>
    <row r="73" spans="1:19" ht="18">
      <c r="A73" s="101" t="s">
        <v>117</v>
      </c>
      <c r="B73" s="101"/>
      <c r="C73" s="101" t="s">
        <v>303</v>
      </c>
      <c r="D73" s="101"/>
      <c r="E73" s="10">
        <v>95450683</v>
      </c>
      <c r="F73" s="101"/>
      <c r="G73" s="10">
        <v>360</v>
      </c>
      <c r="H73" s="101"/>
      <c r="I73" s="10">
        <v>0</v>
      </c>
      <c r="J73" s="101"/>
      <c r="K73" s="10">
        <v>0</v>
      </c>
      <c r="L73" s="101"/>
      <c r="M73" s="10">
        <v>0</v>
      </c>
      <c r="N73" s="101"/>
      <c r="O73" s="10">
        <v>34362245880</v>
      </c>
      <c r="P73" s="10"/>
      <c r="Q73" s="10">
        <v>0</v>
      </c>
      <c r="R73" s="10"/>
      <c r="S73" s="10">
        <v>34362245880</v>
      </c>
    </row>
    <row r="74" spans="1:19" ht="18">
      <c r="A74" s="101" t="s">
        <v>262</v>
      </c>
      <c r="B74" s="101"/>
      <c r="C74" s="101" t="s">
        <v>303</v>
      </c>
      <c r="D74" s="101"/>
      <c r="E74" s="10">
        <v>6200000</v>
      </c>
      <c r="F74" s="101"/>
      <c r="G74" s="10">
        <v>3000</v>
      </c>
      <c r="H74" s="101"/>
      <c r="I74" s="10">
        <v>0</v>
      </c>
      <c r="J74" s="101"/>
      <c r="K74" s="10">
        <v>0</v>
      </c>
      <c r="L74" s="101"/>
      <c r="M74" s="10">
        <v>0</v>
      </c>
      <c r="N74" s="101"/>
      <c r="O74" s="10">
        <v>18600000000</v>
      </c>
      <c r="P74" s="10"/>
      <c r="Q74" s="10">
        <v>0</v>
      </c>
      <c r="R74" s="10"/>
      <c r="S74" s="10">
        <v>18600000000</v>
      </c>
    </row>
    <row r="75" spans="1:19" ht="18">
      <c r="A75" s="101" t="s">
        <v>125</v>
      </c>
      <c r="B75" s="101"/>
      <c r="C75" s="101" t="s">
        <v>303</v>
      </c>
      <c r="D75" s="101"/>
      <c r="E75" s="10">
        <v>14776529</v>
      </c>
      <c r="F75" s="101"/>
      <c r="G75" s="10">
        <v>114</v>
      </c>
      <c r="H75" s="101"/>
      <c r="I75" s="10">
        <v>0</v>
      </c>
      <c r="J75" s="101"/>
      <c r="K75" s="10">
        <v>0</v>
      </c>
      <c r="L75" s="101"/>
      <c r="M75" s="10">
        <v>0</v>
      </c>
      <c r="N75" s="101"/>
      <c r="O75" s="10">
        <v>1684524306</v>
      </c>
      <c r="P75" s="10"/>
      <c r="Q75" s="10">
        <v>0</v>
      </c>
      <c r="R75" s="10"/>
      <c r="S75" s="10">
        <v>1684524306</v>
      </c>
    </row>
    <row r="76" spans="1:19" ht="18">
      <c r="A76" s="101" t="s">
        <v>263</v>
      </c>
      <c r="B76" s="101"/>
      <c r="C76" s="101" t="s">
        <v>303</v>
      </c>
      <c r="D76" s="101"/>
      <c r="E76" s="10">
        <v>24216427</v>
      </c>
      <c r="F76" s="101"/>
      <c r="G76" s="10">
        <v>357</v>
      </c>
      <c r="H76" s="101"/>
      <c r="I76" s="10">
        <v>0</v>
      </c>
      <c r="J76" s="101"/>
      <c r="K76" s="10">
        <v>0</v>
      </c>
      <c r="L76" s="101"/>
      <c r="M76" s="10">
        <v>0</v>
      </c>
      <c r="N76" s="101"/>
      <c r="O76" s="10">
        <v>8645264439</v>
      </c>
      <c r="P76" s="10"/>
      <c r="Q76" s="10">
        <v>0</v>
      </c>
      <c r="R76" s="10"/>
      <c r="S76" s="10">
        <v>8645264439</v>
      </c>
    </row>
    <row r="77" spans="1:19" ht="18">
      <c r="A77" s="101" t="s">
        <v>189</v>
      </c>
      <c r="B77" s="101"/>
      <c r="C77" s="101" t="s">
        <v>303</v>
      </c>
      <c r="D77" s="101"/>
      <c r="E77" s="10">
        <v>18332192</v>
      </c>
      <c r="F77" s="101"/>
      <c r="G77" s="10">
        <v>2000</v>
      </c>
      <c r="H77" s="101"/>
      <c r="I77" s="10">
        <v>0</v>
      </c>
      <c r="J77" s="101"/>
      <c r="K77" s="10">
        <v>0</v>
      </c>
      <c r="L77" s="101"/>
      <c r="M77" s="10">
        <v>0</v>
      </c>
      <c r="N77" s="101"/>
      <c r="O77" s="10">
        <v>36664384000</v>
      </c>
      <c r="P77" s="10"/>
      <c r="Q77" s="10">
        <v>0</v>
      </c>
      <c r="R77" s="10"/>
      <c r="S77" s="10">
        <v>36664384000</v>
      </c>
    </row>
    <row r="78" spans="1:19" ht="18">
      <c r="A78" s="101" t="s">
        <v>86</v>
      </c>
      <c r="B78" s="101"/>
      <c r="C78" s="101" t="s">
        <v>285</v>
      </c>
      <c r="D78" s="101"/>
      <c r="E78" s="10">
        <v>22113356</v>
      </c>
      <c r="F78" s="101"/>
      <c r="G78" s="10">
        <v>250</v>
      </c>
      <c r="H78" s="101"/>
      <c r="I78" s="10">
        <v>0</v>
      </c>
      <c r="J78" s="101"/>
      <c r="K78" s="10">
        <v>0</v>
      </c>
      <c r="L78" s="101"/>
      <c r="M78" s="10">
        <v>0</v>
      </c>
      <c r="N78" s="101"/>
      <c r="O78" s="10">
        <v>5528339000</v>
      </c>
      <c r="P78" s="10"/>
      <c r="Q78" s="10">
        <v>0</v>
      </c>
      <c r="R78" s="10"/>
      <c r="S78" s="10">
        <v>5528339000</v>
      </c>
    </row>
    <row r="79" spans="1:19" ht="18">
      <c r="A79" s="101" t="s">
        <v>249</v>
      </c>
      <c r="B79" s="101"/>
      <c r="C79" s="101" t="s">
        <v>303</v>
      </c>
      <c r="D79" s="101"/>
      <c r="E79" s="10">
        <v>9293527</v>
      </c>
      <c r="F79" s="101"/>
      <c r="G79" s="10">
        <v>550</v>
      </c>
      <c r="H79" s="101"/>
      <c r="I79" s="10">
        <v>0</v>
      </c>
      <c r="J79" s="101"/>
      <c r="K79" s="10">
        <v>0</v>
      </c>
      <c r="L79" s="101"/>
      <c r="M79" s="10">
        <v>0</v>
      </c>
      <c r="N79" s="101"/>
      <c r="O79" s="10">
        <v>5111439850</v>
      </c>
      <c r="P79" s="10"/>
      <c r="Q79" s="10">
        <v>0</v>
      </c>
      <c r="R79" s="10"/>
      <c r="S79" s="10">
        <v>5111439850</v>
      </c>
    </row>
    <row r="80" spans="1:19" ht="18">
      <c r="A80" s="101" t="s">
        <v>260</v>
      </c>
      <c r="B80" s="101"/>
      <c r="C80" s="101" t="s">
        <v>303</v>
      </c>
      <c r="D80" s="101"/>
      <c r="E80" s="10">
        <v>27145222</v>
      </c>
      <c r="F80" s="101"/>
      <c r="G80" s="10">
        <v>20</v>
      </c>
      <c r="H80" s="101"/>
      <c r="I80" s="10">
        <v>0</v>
      </c>
      <c r="J80" s="101"/>
      <c r="K80" s="10">
        <v>0</v>
      </c>
      <c r="L80" s="101"/>
      <c r="M80" s="10">
        <v>0</v>
      </c>
      <c r="N80" s="101"/>
      <c r="O80" s="10">
        <v>542904440</v>
      </c>
      <c r="P80" s="10"/>
      <c r="Q80" s="10">
        <v>0</v>
      </c>
      <c r="R80" s="10"/>
      <c r="S80" s="10">
        <v>542904440</v>
      </c>
    </row>
    <row r="81" spans="1:19" ht="18">
      <c r="A81" s="101" t="s">
        <v>163</v>
      </c>
      <c r="B81" s="101"/>
      <c r="C81" s="101" t="s">
        <v>285</v>
      </c>
      <c r="D81" s="101"/>
      <c r="E81" s="10">
        <v>1641164</v>
      </c>
      <c r="F81" s="101"/>
      <c r="G81" s="10">
        <v>310</v>
      </c>
      <c r="H81" s="101"/>
      <c r="I81" s="10">
        <v>0</v>
      </c>
      <c r="J81" s="101"/>
      <c r="K81" s="10">
        <v>0</v>
      </c>
      <c r="L81" s="101"/>
      <c r="M81" s="10">
        <v>0</v>
      </c>
      <c r="N81" s="101"/>
      <c r="O81" s="10">
        <v>508760840</v>
      </c>
      <c r="P81" s="10"/>
      <c r="Q81" s="10">
        <v>0</v>
      </c>
      <c r="R81" s="10"/>
      <c r="S81" s="10">
        <v>508760840</v>
      </c>
    </row>
    <row r="82" spans="1:19" ht="18">
      <c r="A82" s="101" t="s">
        <v>139</v>
      </c>
      <c r="B82" s="101"/>
      <c r="C82" s="101" t="s">
        <v>285</v>
      </c>
      <c r="D82" s="101"/>
      <c r="E82" s="10">
        <v>1294948</v>
      </c>
      <c r="F82" s="101"/>
      <c r="G82" s="10">
        <v>450</v>
      </c>
      <c r="H82" s="101"/>
      <c r="I82" s="10">
        <v>0</v>
      </c>
      <c r="J82" s="101"/>
      <c r="K82" s="10">
        <v>0</v>
      </c>
      <c r="L82" s="101"/>
      <c r="M82" s="10">
        <v>0</v>
      </c>
      <c r="N82" s="101"/>
      <c r="O82" s="10">
        <v>582726600</v>
      </c>
      <c r="P82" s="10"/>
      <c r="Q82" s="10">
        <v>0</v>
      </c>
      <c r="R82" s="10"/>
      <c r="S82" s="10">
        <v>582726600</v>
      </c>
    </row>
    <row r="83" spans="1:19" ht="18">
      <c r="A83" s="101" t="s">
        <v>231</v>
      </c>
      <c r="B83" s="101"/>
      <c r="C83" s="101" t="s">
        <v>285</v>
      </c>
      <c r="D83" s="101"/>
      <c r="E83" s="10">
        <v>236922</v>
      </c>
      <c r="F83" s="101"/>
      <c r="G83" s="10">
        <v>165</v>
      </c>
      <c r="H83" s="101"/>
      <c r="I83" s="10">
        <v>0</v>
      </c>
      <c r="J83" s="101"/>
      <c r="K83" s="10">
        <v>0</v>
      </c>
      <c r="L83" s="101"/>
      <c r="M83" s="10">
        <v>0</v>
      </c>
      <c r="N83" s="101"/>
      <c r="O83" s="10">
        <v>39092130</v>
      </c>
      <c r="P83" s="10"/>
      <c r="Q83" s="10">
        <v>0</v>
      </c>
      <c r="R83" s="10"/>
      <c r="S83" s="10">
        <v>39092130</v>
      </c>
    </row>
    <row r="84" spans="1:19" ht="18">
      <c r="A84" s="101" t="s">
        <v>110</v>
      </c>
      <c r="B84" s="101"/>
      <c r="C84" s="101" t="s">
        <v>285</v>
      </c>
      <c r="D84" s="101"/>
      <c r="E84" s="10">
        <v>191078000</v>
      </c>
      <c r="F84" s="101"/>
      <c r="G84" s="10">
        <v>90</v>
      </c>
      <c r="H84" s="101"/>
      <c r="I84" s="10">
        <v>0</v>
      </c>
      <c r="J84" s="101"/>
      <c r="K84" s="10">
        <v>0</v>
      </c>
      <c r="L84" s="101"/>
      <c r="M84" s="10">
        <v>0</v>
      </c>
      <c r="N84" s="101"/>
      <c r="O84" s="10">
        <v>17197020000</v>
      </c>
      <c r="P84" s="10"/>
      <c r="Q84" s="10">
        <v>0</v>
      </c>
      <c r="R84" s="10"/>
      <c r="S84" s="10">
        <v>17197020000</v>
      </c>
    </row>
    <row r="85" spans="1:19" ht="18">
      <c r="A85" s="101" t="s">
        <v>119</v>
      </c>
      <c r="B85" s="101"/>
      <c r="C85" s="101" t="s">
        <v>285</v>
      </c>
      <c r="D85" s="101"/>
      <c r="E85" s="10">
        <v>21228051</v>
      </c>
      <c r="F85" s="101"/>
      <c r="G85" s="10">
        <v>115</v>
      </c>
      <c r="H85" s="101"/>
      <c r="I85" s="10">
        <v>0</v>
      </c>
      <c r="J85" s="101"/>
      <c r="K85" s="10">
        <v>0</v>
      </c>
      <c r="L85" s="101"/>
      <c r="M85" s="10">
        <v>0</v>
      </c>
      <c r="N85" s="101"/>
      <c r="O85" s="10">
        <v>2441225865</v>
      </c>
      <c r="P85" s="10"/>
      <c r="Q85" s="10">
        <v>0</v>
      </c>
      <c r="R85" s="10"/>
      <c r="S85" s="10">
        <v>2441225865</v>
      </c>
    </row>
    <row r="86" spans="1:19" ht="18">
      <c r="A86" s="101" t="s">
        <v>197</v>
      </c>
      <c r="B86" s="101"/>
      <c r="C86" s="101" t="s">
        <v>285</v>
      </c>
      <c r="D86" s="101"/>
      <c r="E86" s="10">
        <v>8166218</v>
      </c>
      <c r="F86" s="101"/>
      <c r="G86" s="10">
        <v>2070</v>
      </c>
      <c r="H86" s="101"/>
      <c r="I86" s="10">
        <v>0</v>
      </c>
      <c r="J86" s="101"/>
      <c r="K86" s="10">
        <v>0</v>
      </c>
      <c r="L86" s="101"/>
      <c r="M86" s="10">
        <v>0</v>
      </c>
      <c r="N86" s="101"/>
      <c r="O86" s="10">
        <v>16904071260</v>
      </c>
      <c r="P86" s="10"/>
      <c r="Q86" s="10">
        <v>0</v>
      </c>
      <c r="R86" s="10"/>
      <c r="S86" s="10">
        <v>16904071260</v>
      </c>
    </row>
    <row r="87" spans="1:19" ht="18">
      <c r="A87" s="101" t="s">
        <v>120</v>
      </c>
      <c r="B87" s="101"/>
      <c r="C87" s="101" t="s">
        <v>285</v>
      </c>
      <c r="D87" s="101"/>
      <c r="E87" s="10">
        <v>86964350</v>
      </c>
      <c r="F87" s="101"/>
      <c r="G87" s="10">
        <v>15</v>
      </c>
      <c r="H87" s="101"/>
      <c r="I87" s="10">
        <v>0</v>
      </c>
      <c r="J87" s="101"/>
      <c r="K87" s="10">
        <v>0</v>
      </c>
      <c r="L87" s="101"/>
      <c r="M87" s="10">
        <v>0</v>
      </c>
      <c r="N87" s="101"/>
      <c r="O87" s="10">
        <v>1304465250</v>
      </c>
      <c r="P87" s="10"/>
      <c r="Q87" s="10">
        <v>0</v>
      </c>
      <c r="R87" s="10"/>
      <c r="S87" s="10">
        <v>1304465250</v>
      </c>
    </row>
    <row r="88" spans="1:19" ht="18">
      <c r="A88" s="101" t="s">
        <v>81</v>
      </c>
      <c r="B88" s="101"/>
      <c r="C88" s="101" t="s">
        <v>285</v>
      </c>
      <c r="D88" s="101"/>
      <c r="E88" s="10">
        <v>11985569</v>
      </c>
      <c r="F88" s="101"/>
      <c r="G88" s="10">
        <v>420</v>
      </c>
      <c r="H88" s="101"/>
      <c r="I88" s="10">
        <v>0</v>
      </c>
      <c r="J88" s="101"/>
      <c r="K88" s="10">
        <v>0</v>
      </c>
      <c r="L88" s="101"/>
      <c r="M88" s="10">
        <v>0</v>
      </c>
      <c r="N88" s="101"/>
      <c r="O88" s="10">
        <v>5033938980</v>
      </c>
      <c r="P88" s="10"/>
      <c r="Q88" s="10">
        <v>0</v>
      </c>
      <c r="R88" s="10"/>
      <c r="S88" s="10">
        <v>5033938980</v>
      </c>
    </row>
    <row r="89" spans="1:19" ht="18">
      <c r="A89" s="101" t="s">
        <v>236</v>
      </c>
      <c r="B89" s="101"/>
      <c r="C89" s="101" t="s">
        <v>285</v>
      </c>
      <c r="D89" s="101"/>
      <c r="E89" s="10">
        <v>85976812</v>
      </c>
      <c r="F89" s="101"/>
      <c r="G89" s="10">
        <v>160</v>
      </c>
      <c r="H89" s="101"/>
      <c r="I89" s="10">
        <v>0</v>
      </c>
      <c r="J89" s="101"/>
      <c r="K89" s="10">
        <v>0</v>
      </c>
      <c r="L89" s="101"/>
      <c r="M89" s="10">
        <v>0</v>
      </c>
      <c r="N89" s="101"/>
      <c r="O89" s="10">
        <v>13756289920</v>
      </c>
      <c r="P89" s="10"/>
      <c r="Q89" s="10">
        <v>0</v>
      </c>
      <c r="R89" s="10"/>
      <c r="S89" s="10">
        <v>13756289920</v>
      </c>
    </row>
    <row r="90" spans="1:19" ht="18">
      <c r="A90" s="101" t="s">
        <v>282</v>
      </c>
      <c r="B90" s="101"/>
      <c r="C90" s="101" t="s">
        <v>285</v>
      </c>
      <c r="D90" s="101"/>
      <c r="E90" s="10">
        <v>73378095</v>
      </c>
      <c r="F90" s="101"/>
      <c r="G90" s="10">
        <v>370</v>
      </c>
      <c r="H90" s="101"/>
      <c r="I90" s="10">
        <v>0</v>
      </c>
      <c r="J90" s="101"/>
      <c r="K90" s="10">
        <v>0</v>
      </c>
      <c r="L90" s="101"/>
      <c r="M90" s="10">
        <v>0</v>
      </c>
      <c r="N90" s="101"/>
      <c r="O90" s="10">
        <v>27149895150</v>
      </c>
      <c r="P90" s="10"/>
      <c r="Q90" s="10">
        <v>0</v>
      </c>
      <c r="R90" s="10"/>
      <c r="S90" s="10">
        <v>27149895150</v>
      </c>
    </row>
    <row r="91" spans="1:19" ht="18">
      <c r="A91" s="101" t="s">
        <v>171</v>
      </c>
      <c r="B91" s="101"/>
      <c r="C91" s="101" t="s">
        <v>285</v>
      </c>
      <c r="D91" s="101"/>
      <c r="E91" s="10">
        <v>900376</v>
      </c>
      <c r="F91" s="101"/>
      <c r="G91" s="10">
        <v>1000</v>
      </c>
      <c r="H91" s="101"/>
      <c r="I91" s="10">
        <v>0</v>
      </c>
      <c r="J91" s="101"/>
      <c r="K91" s="10">
        <v>0</v>
      </c>
      <c r="L91" s="101"/>
      <c r="M91" s="10">
        <v>0</v>
      </c>
      <c r="N91" s="101"/>
      <c r="O91" s="10">
        <v>900376000</v>
      </c>
      <c r="P91" s="10"/>
      <c r="Q91" s="10">
        <v>0</v>
      </c>
      <c r="R91" s="10"/>
      <c r="S91" s="10">
        <v>900376000</v>
      </c>
    </row>
    <row r="92" spans="1:19" ht="18">
      <c r="A92" s="101" t="s">
        <v>234</v>
      </c>
      <c r="B92" s="101"/>
      <c r="C92" s="101" t="s">
        <v>309</v>
      </c>
      <c r="D92" s="101"/>
      <c r="E92" s="10">
        <v>1485451</v>
      </c>
      <c r="F92" s="101"/>
      <c r="G92" s="10">
        <v>660</v>
      </c>
      <c r="H92" s="101"/>
      <c r="I92" s="10">
        <v>0</v>
      </c>
      <c r="J92" s="101"/>
      <c r="K92" s="10">
        <v>0</v>
      </c>
      <c r="L92" s="101"/>
      <c r="M92" s="10">
        <v>0</v>
      </c>
      <c r="N92" s="101"/>
      <c r="O92" s="10">
        <v>980397660</v>
      </c>
      <c r="P92" s="10"/>
      <c r="Q92" s="10">
        <v>0</v>
      </c>
      <c r="R92" s="10"/>
      <c r="S92" s="10">
        <v>980397660</v>
      </c>
    </row>
    <row r="93" spans="1:19" ht="18">
      <c r="A93" s="101" t="s">
        <v>150</v>
      </c>
      <c r="B93" s="101"/>
      <c r="C93" s="101" t="s">
        <v>310</v>
      </c>
      <c r="D93" s="101"/>
      <c r="E93" s="10">
        <v>7148238</v>
      </c>
      <c r="F93" s="101"/>
      <c r="G93" s="10">
        <v>1400</v>
      </c>
      <c r="H93" s="101"/>
      <c r="I93" s="10">
        <v>0</v>
      </c>
      <c r="J93" s="101"/>
      <c r="K93" s="10">
        <v>0</v>
      </c>
      <c r="L93" s="101"/>
      <c r="M93" s="10">
        <v>0</v>
      </c>
      <c r="N93" s="101"/>
      <c r="O93" s="10">
        <v>10007533200</v>
      </c>
      <c r="P93" s="10"/>
      <c r="Q93" s="10">
        <v>0</v>
      </c>
      <c r="R93" s="10"/>
      <c r="S93" s="10">
        <v>10007533200</v>
      </c>
    </row>
    <row r="94" spans="1:19" ht="18">
      <c r="A94" s="101" t="s">
        <v>195</v>
      </c>
      <c r="B94" s="101"/>
      <c r="C94" s="101" t="s">
        <v>310</v>
      </c>
      <c r="D94" s="101"/>
      <c r="E94" s="10">
        <v>8580924</v>
      </c>
      <c r="F94" s="101"/>
      <c r="G94" s="10">
        <v>460</v>
      </c>
      <c r="H94" s="101"/>
      <c r="I94" s="10">
        <v>0</v>
      </c>
      <c r="J94" s="101"/>
      <c r="K94" s="10">
        <v>0</v>
      </c>
      <c r="L94" s="101"/>
      <c r="M94" s="10">
        <v>0</v>
      </c>
      <c r="N94" s="101"/>
      <c r="O94" s="10">
        <v>3947225040</v>
      </c>
      <c r="P94" s="10"/>
      <c r="Q94" s="10">
        <v>0</v>
      </c>
      <c r="R94" s="10"/>
      <c r="S94" s="10">
        <v>3947225040</v>
      </c>
    </row>
    <row r="95" spans="1:19" ht="18">
      <c r="A95" s="101" t="s">
        <v>284</v>
      </c>
      <c r="B95" s="101"/>
      <c r="C95" s="101" t="s">
        <v>311</v>
      </c>
      <c r="D95" s="101"/>
      <c r="E95" s="10">
        <v>8933977</v>
      </c>
      <c r="F95" s="101"/>
      <c r="G95" s="10">
        <v>722</v>
      </c>
      <c r="H95" s="101"/>
      <c r="I95" s="10">
        <v>0</v>
      </c>
      <c r="J95" s="101"/>
      <c r="K95" s="10">
        <v>0</v>
      </c>
      <c r="L95" s="101"/>
      <c r="M95" s="10">
        <v>0</v>
      </c>
      <c r="N95" s="101"/>
      <c r="O95" s="10">
        <v>6450331394</v>
      </c>
      <c r="P95" s="10"/>
      <c r="Q95" s="10">
        <v>0</v>
      </c>
      <c r="R95" s="10"/>
      <c r="S95" s="10">
        <v>6450331394</v>
      </c>
    </row>
    <row r="96" spans="1:19" ht="18">
      <c r="A96" s="101" t="s">
        <v>256</v>
      </c>
      <c r="B96" s="101"/>
      <c r="C96" s="101" t="s">
        <v>311</v>
      </c>
      <c r="D96" s="101"/>
      <c r="E96" s="10">
        <v>6482707</v>
      </c>
      <c r="F96" s="101"/>
      <c r="G96" s="10">
        <v>300</v>
      </c>
      <c r="H96" s="101"/>
      <c r="I96" s="10">
        <v>0</v>
      </c>
      <c r="J96" s="101"/>
      <c r="K96" s="10">
        <v>0</v>
      </c>
      <c r="L96" s="101"/>
      <c r="M96" s="10">
        <v>0</v>
      </c>
      <c r="N96" s="101"/>
      <c r="O96" s="10">
        <v>1944812100</v>
      </c>
      <c r="P96" s="10"/>
      <c r="Q96" s="10">
        <v>0</v>
      </c>
      <c r="R96" s="10"/>
      <c r="S96" s="10">
        <v>1944812100</v>
      </c>
    </row>
    <row r="97" spans="1:19" ht="18">
      <c r="A97" s="101" t="s">
        <v>84</v>
      </c>
      <c r="B97" s="101"/>
      <c r="C97" s="101" t="s">
        <v>312</v>
      </c>
      <c r="D97" s="101"/>
      <c r="E97" s="10">
        <v>8919982</v>
      </c>
      <c r="F97" s="101"/>
      <c r="G97" s="10">
        <v>2223</v>
      </c>
      <c r="H97" s="101"/>
      <c r="I97" s="10">
        <v>0</v>
      </c>
      <c r="J97" s="101"/>
      <c r="K97" s="10">
        <v>0</v>
      </c>
      <c r="L97" s="101"/>
      <c r="M97" s="10">
        <v>0</v>
      </c>
      <c r="N97" s="101"/>
      <c r="O97" s="10">
        <v>19829119986</v>
      </c>
      <c r="P97" s="10"/>
      <c r="Q97" s="10">
        <v>0</v>
      </c>
      <c r="R97" s="10"/>
      <c r="S97" s="10">
        <v>19829119986</v>
      </c>
    </row>
    <row r="98" spans="1:19" ht="18">
      <c r="A98" s="101" t="s">
        <v>220</v>
      </c>
      <c r="B98" s="101"/>
      <c r="C98" s="101" t="s">
        <v>312</v>
      </c>
      <c r="D98" s="101"/>
      <c r="E98" s="10">
        <v>295406</v>
      </c>
      <c r="F98" s="101"/>
      <c r="G98" s="10">
        <v>2500</v>
      </c>
      <c r="H98" s="101"/>
      <c r="I98" s="10">
        <v>0</v>
      </c>
      <c r="J98" s="101"/>
      <c r="K98" s="10">
        <v>0</v>
      </c>
      <c r="L98" s="101"/>
      <c r="M98" s="10">
        <v>0</v>
      </c>
      <c r="N98" s="101"/>
      <c r="O98" s="10">
        <v>738515000</v>
      </c>
      <c r="P98" s="10"/>
      <c r="Q98" s="10">
        <v>0</v>
      </c>
      <c r="R98" s="10"/>
      <c r="S98" s="10">
        <v>738515000</v>
      </c>
    </row>
    <row r="99" spans="1:19" ht="18">
      <c r="A99" s="101" t="s">
        <v>212</v>
      </c>
      <c r="B99" s="101"/>
      <c r="C99" s="101" t="s">
        <v>312</v>
      </c>
      <c r="D99" s="101"/>
      <c r="E99" s="10">
        <v>20513042</v>
      </c>
      <c r="F99" s="101"/>
      <c r="G99" s="10">
        <v>230</v>
      </c>
      <c r="H99" s="101"/>
      <c r="I99" s="10">
        <v>0</v>
      </c>
      <c r="J99" s="101"/>
      <c r="K99" s="10">
        <v>0</v>
      </c>
      <c r="L99" s="101"/>
      <c r="M99" s="10">
        <v>0</v>
      </c>
      <c r="N99" s="101"/>
      <c r="O99" s="10">
        <v>4717999660</v>
      </c>
      <c r="P99" s="10"/>
      <c r="Q99" s="10">
        <v>0</v>
      </c>
      <c r="R99" s="10"/>
      <c r="S99" s="10">
        <v>4717999660</v>
      </c>
    </row>
    <row r="100" spans="1:19" ht="18">
      <c r="A100" s="101" t="s">
        <v>160</v>
      </c>
      <c r="B100" s="101"/>
      <c r="C100" s="101" t="s">
        <v>313</v>
      </c>
      <c r="D100" s="101"/>
      <c r="E100" s="10">
        <v>5158882</v>
      </c>
      <c r="F100" s="101"/>
      <c r="G100" s="10">
        <v>500</v>
      </c>
      <c r="H100" s="101"/>
      <c r="I100" s="10">
        <v>0</v>
      </c>
      <c r="J100" s="101"/>
      <c r="K100" s="10">
        <v>0</v>
      </c>
      <c r="L100" s="101"/>
      <c r="M100" s="10">
        <v>0</v>
      </c>
      <c r="N100" s="101"/>
      <c r="O100" s="10">
        <v>2579441000</v>
      </c>
      <c r="P100" s="10"/>
      <c r="Q100" s="10">
        <v>0</v>
      </c>
      <c r="R100" s="10"/>
      <c r="S100" s="10">
        <v>2579441000</v>
      </c>
    </row>
    <row r="101" spans="1:19" ht="18">
      <c r="A101" s="101" t="s">
        <v>128</v>
      </c>
      <c r="B101" s="101"/>
      <c r="C101" s="101" t="s">
        <v>313</v>
      </c>
      <c r="D101" s="101"/>
      <c r="E101" s="10">
        <v>6850928</v>
      </c>
      <c r="F101" s="101"/>
      <c r="G101" s="10">
        <v>3400</v>
      </c>
      <c r="H101" s="101"/>
      <c r="I101" s="10">
        <v>0</v>
      </c>
      <c r="J101" s="101"/>
      <c r="K101" s="10">
        <v>0</v>
      </c>
      <c r="L101" s="101"/>
      <c r="M101" s="10">
        <v>0</v>
      </c>
      <c r="N101" s="101"/>
      <c r="O101" s="10">
        <v>23293155200</v>
      </c>
      <c r="P101" s="10"/>
      <c r="Q101" s="10">
        <v>0</v>
      </c>
      <c r="R101" s="10"/>
      <c r="S101" s="10">
        <v>23293155200</v>
      </c>
    </row>
    <row r="102" spans="1:19" ht="18">
      <c r="A102" s="101" t="s">
        <v>170</v>
      </c>
      <c r="B102" s="101"/>
      <c r="C102" s="101" t="s">
        <v>313</v>
      </c>
      <c r="D102" s="101"/>
      <c r="E102" s="10">
        <v>26739259</v>
      </c>
      <c r="F102" s="101"/>
      <c r="G102" s="10">
        <v>936</v>
      </c>
      <c r="H102" s="101"/>
      <c r="I102" s="10">
        <v>0</v>
      </c>
      <c r="J102" s="101"/>
      <c r="K102" s="10">
        <v>0</v>
      </c>
      <c r="L102" s="101"/>
      <c r="M102" s="10">
        <v>0</v>
      </c>
      <c r="N102" s="101"/>
      <c r="O102" s="10">
        <v>25027946424</v>
      </c>
      <c r="P102" s="10"/>
      <c r="Q102" s="10">
        <v>0</v>
      </c>
      <c r="R102" s="10"/>
      <c r="S102" s="10">
        <v>25027946424</v>
      </c>
    </row>
    <row r="103" spans="1:19" ht="18">
      <c r="A103" s="101" t="s">
        <v>267</v>
      </c>
      <c r="B103" s="101"/>
      <c r="C103" s="101" t="s">
        <v>314</v>
      </c>
      <c r="D103" s="101"/>
      <c r="E103" s="10">
        <v>22476213</v>
      </c>
      <c r="F103" s="101"/>
      <c r="G103" s="10">
        <v>50</v>
      </c>
      <c r="H103" s="101"/>
      <c r="I103" s="10">
        <v>0</v>
      </c>
      <c r="J103" s="101"/>
      <c r="K103" s="10">
        <v>0</v>
      </c>
      <c r="L103" s="101"/>
      <c r="M103" s="10">
        <v>0</v>
      </c>
      <c r="N103" s="101"/>
      <c r="O103" s="10">
        <v>1123810650</v>
      </c>
      <c r="P103" s="10"/>
      <c r="Q103" s="10">
        <v>0</v>
      </c>
      <c r="R103" s="10"/>
      <c r="S103" s="10">
        <v>1123810650</v>
      </c>
    </row>
    <row r="104" spans="1:19" ht="18">
      <c r="A104" s="101" t="s">
        <v>153</v>
      </c>
      <c r="B104" s="101"/>
      <c r="C104" s="101" t="s">
        <v>314</v>
      </c>
      <c r="D104" s="101"/>
      <c r="E104" s="10">
        <v>3487273</v>
      </c>
      <c r="F104" s="101"/>
      <c r="G104" s="10">
        <v>400</v>
      </c>
      <c r="H104" s="101"/>
      <c r="I104" s="10">
        <v>0</v>
      </c>
      <c r="J104" s="101"/>
      <c r="K104" s="10">
        <v>0</v>
      </c>
      <c r="L104" s="101"/>
      <c r="M104" s="10">
        <v>0</v>
      </c>
      <c r="N104" s="101"/>
      <c r="O104" s="10">
        <v>1394909200</v>
      </c>
      <c r="P104" s="10"/>
      <c r="Q104" s="10">
        <v>0</v>
      </c>
      <c r="R104" s="10"/>
      <c r="S104" s="10">
        <v>1394909200</v>
      </c>
    </row>
    <row r="105" spans="1:19" ht="18">
      <c r="A105" s="101" t="s">
        <v>190</v>
      </c>
      <c r="B105" s="101"/>
      <c r="C105" s="101" t="s">
        <v>315</v>
      </c>
      <c r="D105" s="101"/>
      <c r="E105" s="10">
        <v>6129553</v>
      </c>
      <c r="F105" s="101"/>
      <c r="G105" s="10">
        <v>4984</v>
      </c>
      <c r="H105" s="101"/>
      <c r="I105" s="10">
        <v>0</v>
      </c>
      <c r="J105" s="101"/>
      <c r="K105" s="10">
        <v>0</v>
      </c>
      <c r="L105" s="101"/>
      <c r="M105" s="10">
        <v>0</v>
      </c>
      <c r="N105" s="101"/>
      <c r="O105" s="10">
        <v>30549692152</v>
      </c>
      <c r="P105" s="10"/>
      <c r="Q105" s="10">
        <v>0</v>
      </c>
      <c r="R105" s="10"/>
      <c r="S105" s="10">
        <v>30549692152</v>
      </c>
    </row>
    <row r="106" spans="1:19" ht="18">
      <c r="A106" s="101" t="s">
        <v>228</v>
      </c>
      <c r="B106" s="101"/>
      <c r="C106" s="101" t="s">
        <v>316</v>
      </c>
      <c r="D106" s="101"/>
      <c r="E106" s="10">
        <v>58200723</v>
      </c>
      <c r="F106" s="101"/>
      <c r="G106" s="10">
        <v>190</v>
      </c>
      <c r="H106" s="101"/>
      <c r="I106" s="10">
        <v>0</v>
      </c>
      <c r="J106" s="101"/>
      <c r="K106" s="10">
        <v>0</v>
      </c>
      <c r="L106" s="101"/>
      <c r="M106" s="10">
        <v>0</v>
      </c>
      <c r="N106" s="101"/>
      <c r="O106" s="10">
        <v>11058137370</v>
      </c>
      <c r="P106" s="10"/>
      <c r="Q106" s="10">
        <v>0</v>
      </c>
      <c r="R106" s="10"/>
      <c r="S106" s="10">
        <v>11058137370</v>
      </c>
    </row>
    <row r="107" spans="1:19" ht="18">
      <c r="A107" s="101" t="s">
        <v>215</v>
      </c>
      <c r="B107" s="101"/>
      <c r="C107" s="101" t="s">
        <v>316</v>
      </c>
      <c r="D107" s="101"/>
      <c r="E107" s="10">
        <v>8913943</v>
      </c>
      <c r="F107" s="101"/>
      <c r="G107" s="10">
        <v>20</v>
      </c>
      <c r="H107" s="101"/>
      <c r="I107" s="10">
        <v>0</v>
      </c>
      <c r="J107" s="101"/>
      <c r="K107" s="10">
        <v>0</v>
      </c>
      <c r="L107" s="101"/>
      <c r="M107" s="10">
        <v>0</v>
      </c>
      <c r="N107" s="101"/>
      <c r="O107" s="10">
        <v>178278860</v>
      </c>
      <c r="P107" s="10"/>
      <c r="Q107" s="10">
        <v>0</v>
      </c>
      <c r="R107" s="10"/>
      <c r="S107" s="10">
        <v>178278860</v>
      </c>
    </row>
    <row r="108" spans="1:19" ht="18">
      <c r="A108" s="101" t="s">
        <v>83</v>
      </c>
      <c r="B108" s="101"/>
      <c r="C108" s="101" t="s">
        <v>316</v>
      </c>
      <c r="D108" s="101"/>
      <c r="E108" s="10">
        <v>10293828</v>
      </c>
      <c r="F108" s="101"/>
      <c r="G108" s="10">
        <v>2390</v>
      </c>
      <c r="H108" s="101"/>
      <c r="I108" s="10">
        <v>0</v>
      </c>
      <c r="J108" s="101"/>
      <c r="K108" s="10">
        <v>0</v>
      </c>
      <c r="L108" s="101"/>
      <c r="M108" s="10">
        <v>0</v>
      </c>
      <c r="N108" s="101"/>
      <c r="O108" s="10">
        <v>24602248920</v>
      </c>
      <c r="P108" s="10"/>
      <c r="Q108" s="10">
        <v>0</v>
      </c>
      <c r="R108" s="10"/>
      <c r="S108" s="10">
        <v>24602248920</v>
      </c>
    </row>
    <row r="109" spans="1:19" ht="18">
      <c r="A109" s="101" t="s">
        <v>149</v>
      </c>
      <c r="B109" s="101"/>
      <c r="C109" s="101" t="s">
        <v>317</v>
      </c>
      <c r="D109" s="101"/>
      <c r="E109" s="10">
        <v>136210386</v>
      </c>
      <c r="F109" s="101"/>
      <c r="G109" s="10">
        <v>280</v>
      </c>
      <c r="H109" s="101"/>
      <c r="I109" s="10">
        <v>0</v>
      </c>
      <c r="J109" s="101"/>
      <c r="K109" s="10">
        <v>0</v>
      </c>
      <c r="L109" s="101"/>
      <c r="M109" s="10">
        <v>0</v>
      </c>
      <c r="N109" s="101"/>
      <c r="O109" s="10">
        <v>38138908080</v>
      </c>
      <c r="P109" s="10"/>
      <c r="Q109" s="10">
        <v>0</v>
      </c>
      <c r="R109" s="10"/>
      <c r="S109" s="10">
        <v>38138908080</v>
      </c>
    </row>
    <row r="110" spans="1:19" ht="18">
      <c r="A110" s="101" t="s">
        <v>217</v>
      </c>
      <c r="B110" s="101"/>
      <c r="C110" s="101" t="s">
        <v>317</v>
      </c>
      <c r="D110" s="101"/>
      <c r="E110" s="10">
        <v>16264506</v>
      </c>
      <c r="F110" s="101"/>
      <c r="G110" s="10">
        <v>142</v>
      </c>
      <c r="H110" s="101"/>
      <c r="I110" s="10">
        <v>0</v>
      </c>
      <c r="J110" s="101"/>
      <c r="K110" s="10">
        <v>0</v>
      </c>
      <c r="L110" s="101"/>
      <c r="M110" s="10">
        <v>0</v>
      </c>
      <c r="N110" s="101"/>
      <c r="O110" s="10">
        <v>2309559852</v>
      </c>
      <c r="P110" s="10"/>
      <c r="Q110" s="10">
        <v>0</v>
      </c>
      <c r="R110" s="10"/>
      <c r="S110" s="10">
        <v>2309559852</v>
      </c>
    </row>
    <row r="111" spans="1:19" ht="18">
      <c r="A111" s="101" t="s">
        <v>209</v>
      </c>
      <c r="B111" s="101"/>
      <c r="C111" s="101" t="s">
        <v>318</v>
      </c>
      <c r="D111" s="101"/>
      <c r="E111" s="10">
        <v>938619</v>
      </c>
      <c r="F111" s="101"/>
      <c r="G111" s="10">
        <v>330</v>
      </c>
      <c r="H111" s="101"/>
      <c r="I111" s="10">
        <v>0</v>
      </c>
      <c r="J111" s="101"/>
      <c r="K111" s="10">
        <v>0</v>
      </c>
      <c r="L111" s="101"/>
      <c r="M111" s="10">
        <v>0</v>
      </c>
      <c r="N111" s="101"/>
      <c r="O111" s="10">
        <v>309744270</v>
      </c>
      <c r="P111" s="10"/>
      <c r="Q111" s="10">
        <v>0</v>
      </c>
      <c r="R111" s="10"/>
      <c r="S111" s="10">
        <v>309744270</v>
      </c>
    </row>
    <row r="112" spans="1:19" ht="18">
      <c r="A112" s="101" t="s">
        <v>177</v>
      </c>
      <c r="B112" s="101"/>
      <c r="C112" s="101" t="s">
        <v>318</v>
      </c>
      <c r="D112" s="101"/>
      <c r="E112" s="10">
        <v>6737914</v>
      </c>
      <c r="F112" s="101"/>
      <c r="G112" s="10">
        <v>255</v>
      </c>
      <c r="H112" s="101"/>
      <c r="I112" s="10">
        <v>0</v>
      </c>
      <c r="J112" s="101"/>
      <c r="K112" s="10">
        <v>0</v>
      </c>
      <c r="L112" s="101"/>
      <c r="M112" s="10">
        <v>0</v>
      </c>
      <c r="N112" s="101"/>
      <c r="O112" s="10">
        <v>1718168070</v>
      </c>
      <c r="P112" s="10"/>
      <c r="Q112" s="10">
        <v>0</v>
      </c>
      <c r="R112" s="10"/>
      <c r="S112" s="10">
        <v>1718168070</v>
      </c>
    </row>
    <row r="113" spans="1:19" ht="18">
      <c r="A113" s="101" t="s">
        <v>201</v>
      </c>
      <c r="B113" s="101"/>
      <c r="C113" s="101" t="s">
        <v>318</v>
      </c>
      <c r="D113" s="101"/>
      <c r="E113" s="10">
        <v>4478917</v>
      </c>
      <c r="F113" s="101"/>
      <c r="G113" s="10">
        <v>320</v>
      </c>
      <c r="H113" s="101"/>
      <c r="I113" s="10">
        <v>0</v>
      </c>
      <c r="J113" s="101"/>
      <c r="K113" s="10">
        <v>0</v>
      </c>
      <c r="L113" s="101"/>
      <c r="M113" s="10">
        <v>0</v>
      </c>
      <c r="N113" s="101"/>
      <c r="O113" s="10">
        <v>1433253440</v>
      </c>
      <c r="P113" s="10"/>
      <c r="Q113" s="10">
        <v>0</v>
      </c>
      <c r="R113" s="10"/>
      <c r="S113" s="10">
        <v>1433253440</v>
      </c>
    </row>
    <row r="114" spans="1:19" ht="18">
      <c r="A114" s="101" t="s">
        <v>261</v>
      </c>
      <c r="B114" s="101"/>
      <c r="C114" s="101" t="s">
        <v>319</v>
      </c>
      <c r="D114" s="101"/>
      <c r="E114" s="10">
        <v>2709121</v>
      </c>
      <c r="F114" s="101"/>
      <c r="G114" s="10">
        <v>2400</v>
      </c>
      <c r="H114" s="101"/>
      <c r="I114" s="10">
        <v>0</v>
      </c>
      <c r="J114" s="101"/>
      <c r="K114" s="10">
        <v>0</v>
      </c>
      <c r="L114" s="101"/>
      <c r="M114" s="10">
        <v>0</v>
      </c>
      <c r="N114" s="101"/>
      <c r="O114" s="10">
        <v>6501890400</v>
      </c>
      <c r="P114" s="10"/>
      <c r="Q114" s="10">
        <v>0</v>
      </c>
      <c r="R114" s="10"/>
      <c r="S114" s="10">
        <v>6501890400</v>
      </c>
    </row>
    <row r="115" spans="1:19" ht="18">
      <c r="A115" s="101" t="s">
        <v>247</v>
      </c>
      <c r="B115" s="101"/>
      <c r="C115" s="101" t="s">
        <v>320</v>
      </c>
      <c r="D115" s="101"/>
      <c r="E115" s="10">
        <v>9268977</v>
      </c>
      <c r="F115" s="101"/>
      <c r="G115" s="10">
        <v>2350</v>
      </c>
      <c r="H115" s="101"/>
      <c r="I115" s="10">
        <v>0</v>
      </c>
      <c r="J115" s="101"/>
      <c r="K115" s="10">
        <v>0</v>
      </c>
      <c r="L115" s="101"/>
      <c r="M115" s="10">
        <v>0</v>
      </c>
      <c r="N115" s="101"/>
      <c r="O115" s="10">
        <v>21782095950</v>
      </c>
      <c r="P115" s="10"/>
      <c r="Q115" s="10">
        <v>0</v>
      </c>
      <c r="R115" s="10"/>
      <c r="S115" s="10">
        <v>21782095950</v>
      </c>
    </row>
    <row r="116" spans="1:19" ht="18">
      <c r="A116" s="101" t="s">
        <v>162</v>
      </c>
      <c r="B116" s="101"/>
      <c r="C116" s="101" t="s">
        <v>326</v>
      </c>
      <c r="D116" s="101"/>
      <c r="E116" s="10">
        <v>515452</v>
      </c>
      <c r="F116" s="101"/>
      <c r="G116" s="10">
        <v>2720</v>
      </c>
      <c r="H116" s="101"/>
      <c r="I116" s="10">
        <v>0</v>
      </c>
      <c r="J116" s="101"/>
      <c r="K116" s="10">
        <v>0</v>
      </c>
      <c r="L116" s="101"/>
      <c r="M116" s="10">
        <v>0</v>
      </c>
      <c r="N116" s="101"/>
      <c r="O116" s="10">
        <v>1402029440</v>
      </c>
      <c r="P116" s="10"/>
      <c r="Q116" s="10">
        <v>0</v>
      </c>
      <c r="R116" s="10"/>
      <c r="S116" s="10">
        <v>1402029440</v>
      </c>
    </row>
    <row r="117" spans="1:19" ht="18">
      <c r="A117" s="101" t="s">
        <v>152</v>
      </c>
      <c r="B117" s="101"/>
      <c r="C117" s="101" t="s">
        <v>327</v>
      </c>
      <c r="D117" s="101"/>
      <c r="E117" s="10">
        <v>358483</v>
      </c>
      <c r="F117" s="101"/>
      <c r="G117" s="10">
        <v>6500</v>
      </c>
      <c r="H117" s="101"/>
      <c r="I117" s="10">
        <v>0</v>
      </c>
      <c r="J117" s="101"/>
      <c r="K117" s="10">
        <v>0</v>
      </c>
      <c r="L117" s="101"/>
      <c r="M117" s="10">
        <v>0</v>
      </c>
      <c r="N117" s="101"/>
      <c r="O117" s="10">
        <v>2330139500</v>
      </c>
      <c r="P117" s="10"/>
      <c r="Q117" s="10">
        <v>0</v>
      </c>
      <c r="R117" s="10"/>
      <c r="S117" s="10">
        <v>2330139500</v>
      </c>
    </row>
    <row r="118" spans="1:19" ht="18">
      <c r="A118" s="101" t="s">
        <v>241</v>
      </c>
      <c r="B118" s="101"/>
      <c r="C118" s="101" t="s">
        <v>328</v>
      </c>
      <c r="D118" s="101"/>
      <c r="E118" s="10">
        <v>3838973</v>
      </c>
      <c r="F118" s="101"/>
      <c r="G118" s="10">
        <v>1100</v>
      </c>
      <c r="H118" s="101"/>
      <c r="I118" s="10">
        <v>0</v>
      </c>
      <c r="J118" s="101"/>
      <c r="K118" s="10">
        <v>0</v>
      </c>
      <c r="L118" s="101"/>
      <c r="M118" s="10">
        <v>0</v>
      </c>
      <c r="N118" s="101"/>
      <c r="O118" s="10">
        <v>4222870300</v>
      </c>
      <c r="P118" s="10"/>
      <c r="Q118" s="10">
        <v>0</v>
      </c>
      <c r="R118" s="10"/>
      <c r="S118" s="10">
        <v>4222870300</v>
      </c>
    </row>
    <row r="119" spans="1:19" ht="18">
      <c r="A119" s="101" t="s">
        <v>147</v>
      </c>
      <c r="B119" s="101"/>
      <c r="C119" s="101" t="s">
        <v>329</v>
      </c>
      <c r="D119" s="101"/>
      <c r="E119" s="10">
        <v>4484506</v>
      </c>
      <c r="F119" s="101"/>
      <c r="G119" s="10">
        <v>3800</v>
      </c>
      <c r="H119" s="101"/>
      <c r="I119" s="10">
        <v>0</v>
      </c>
      <c r="J119" s="101"/>
      <c r="K119" s="10">
        <v>0</v>
      </c>
      <c r="L119" s="101"/>
      <c r="M119" s="10">
        <v>0</v>
      </c>
      <c r="N119" s="101"/>
      <c r="O119" s="10">
        <v>17041122800</v>
      </c>
      <c r="P119" s="10"/>
      <c r="Q119" s="10">
        <v>0</v>
      </c>
      <c r="R119" s="10"/>
      <c r="S119" s="10">
        <v>17041122800</v>
      </c>
    </row>
    <row r="120" spans="1:19" ht="18">
      <c r="A120" s="101" t="s">
        <v>144</v>
      </c>
      <c r="B120" s="101"/>
      <c r="C120" s="101" t="s">
        <v>329</v>
      </c>
      <c r="D120" s="101"/>
      <c r="E120" s="10">
        <v>1507354</v>
      </c>
      <c r="F120" s="101"/>
      <c r="G120" s="10">
        <v>38000</v>
      </c>
      <c r="H120" s="101"/>
      <c r="I120" s="10">
        <v>0</v>
      </c>
      <c r="J120" s="101"/>
      <c r="K120" s="10">
        <v>0</v>
      </c>
      <c r="L120" s="101"/>
      <c r="M120" s="10">
        <v>0</v>
      </c>
      <c r="N120" s="101"/>
      <c r="O120" s="10">
        <v>57279452000</v>
      </c>
      <c r="P120" s="10"/>
      <c r="Q120" s="10">
        <v>0</v>
      </c>
      <c r="R120" s="10"/>
      <c r="S120" s="10">
        <v>57279452000</v>
      </c>
    </row>
    <row r="121" spans="1:19" ht="18">
      <c r="A121" s="101" t="s">
        <v>325</v>
      </c>
      <c r="B121" s="101"/>
      <c r="C121" s="101" t="s">
        <v>330</v>
      </c>
      <c r="D121" s="101"/>
      <c r="E121" s="10">
        <v>5580</v>
      </c>
      <c r="F121" s="101"/>
      <c r="G121" s="10">
        <v>23</v>
      </c>
      <c r="H121" s="101"/>
      <c r="I121" s="10">
        <v>0</v>
      </c>
      <c r="J121" s="101"/>
      <c r="K121" s="10">
        <v>0</v>
      </c>
      <c r="L121" s="101"/>
      <c r="M121" s="10">
        <v>0</v>
      </c>
      <c r="N121" s="101"/>
      <c r="O121" s="10">
        <v>128340</v>
      </c>
      <c r="P121" s="10"/>
      <c r="Q121" s="10">
        <v>0</v>
      </c>
      <c r="R121" s="10"/>
      <c r="S121" s="10">
        <v>128340</v>
      </c>
    </row>
    <row r="122" spans="1:19" ht="18">
      <c r="A122" s="101" t="s">
        <v>222</v>
      </c>
      <c r="B122" s="101"/>
      <c r="C122" s="101" t="s">
        <v>331</v>
      </c>
      <c r="D122" s="101"/>
      <c r="E122" s="10">
        <v>13831042</v>
      </c>
      <c r="F122" s="101"/>
      <c r="G122" s="10">
        <v>2000</v>
      </c>
      <c r="H122" s="101"/>
      <c r="I122" s="10">
        <v>0</v>
      </c>
      <c r="J122" s="101"/>
      <c r="K122" s="10">
        <v>0</v>
      </c>
      <c r="L122" s="101"/>
      <c r="M122" s="10">
        <v>0</v>
      </c>
      <c r="N122" s="101"/>
      <c r="O122" s="10">
        <v>27662084000</v>
      </c>
      <c r="P122" s="10"/>
      <c r="Q122" s="10">
        <v>0</v>
      </c>
      <c r="R122" s="10"/>
      <c r="S122" s="10">
        <v>27662084000</v>
      </c>
    </row>
    <row r="123" spans="1:19" ht="18">
      <c r="A123" s="101" t="s">
        <v>140</v>
      </c>
      <c r="B123" s="101"/>
      <c r="C123" s="101" t="s">
        <v>332</v>
      </c>
      <c r="D123" s="101"/>
      <c r="E123" s="10">
        <v>10686207</v>
      </c>
      <c r="F123" s="101"/>
      <c r="G123" s="10">
        <v>200</v>
      </c>
      <c r="H123" s="101"/>
      <c r="I123" s="10">
        <v>0</v>
      </c>
      <c r="J123" s="101"/>
      <c r="K123" s="10">
        <v>0</v>
      </c>
      <c r="L123" s="101"/>
      <c r="M123" s="10">
        <v>0</v>
      </c>
      <c r="N123" s="101"/>
      <c r="O123" s="10">
        <v>2137241400</v>
      </c>
      <c r="P123" s="10"/>
      <c r="Q123" s="10">
        <v>0</v>
      </c>
      <c r="R123" s="10"/>
      <c r="S123" s="10">
        <v>2137241400</v>
      </c>
    </row>
    <row r="124" spans="1:19" ht="18">
      <c r="A124" s="101" t="s">
        <v>90</v>
      </c>
      <c r="B124" s="101"/>
      <c r="C124" s="101" t="s">
        <v>321</v>
      </c>
      <c r="D124" s="101"/>
      <c r="E124" s="10">
        <v>26208516</v>
      </c>
      <c r="F124" s="101"/>
      <c r="G124" s="10">
        <v>450</v>
      </c>
      <c r="H124" s="101"/>
      <c r="I124" s="10">
        <v>0</v>
      </c>
      <c r="J124" s="101"/>
      <c r="K124" s="10">
        <v>0</v>
      </c>
      <c r="L124" s="101"/>
      <c r="M124" s="10">
        <v>0</v>
      </c>
      <c r="N124" s="101"/>
      <c r="O124" s="10">
        <v>11793832200</v>
      </c>
      <c r="P124" s="10"/>
      <c r="Q124" s="10">
        <v>0</v>
      </c>
      <c r="R124" s="10"/>
      <c r="S124" s="10">
        <v>11793832200</v>
      </c>
    </row>
    <row r="125" spans="1:19" ht="18">
      <c r="A125" s="101" t="s">
        <v>156</v>
      </c>
      <c r="B125" s="101"/>
      <c r="C125" s="101" t="s">
        <v>341</v>
      </c>
      <c r="D125" s="101"/>
      <c r="E125" s="10">
        <v>226237</v>
      </c>
      <c r="F125" s="101"/>
      <c r="G125" s="10">
        <v>70</v>
      </c>
      <c r="H125" s="101"/>
      <c r="I125" s="10">
        <v>0</v>
      </c>
      <c r="J125" s="101"/>
      <c r="K125" s="10">
        <v>0</v>
      </c>
      <c r="L125" s="101"/>
      <c r="M125" s="10">
        <v>0</v>
      </c>
      <c r="N125" s="101"/>
      <c r="O125" s="10">
        <v>15836590</v>
      </c>
      <c r="P125" s="10"/>
      <c r="Q125" s="10">
        <v>0</v>
      </c>
      <c r="R125" s="10"/>
      <c r="S125" s="10">
        <v>15836590</v>
      </c>
    </row>
    <row r="126" spans="1:19" ht="18">
      <c r="A126" s="101" t="s">
        <v>130</v>
      </c>
      <c r="B126" s="101"/>
      <c r="C126" s="101" t="s">
        <v>342</v>
      </c>
      <c r="D126" s="101"/>
      <c r="E126" s="10">
        <v>6466080</v>
      </c>
      <c r="F126" s="101"/>
      <c r="G126" s="10">
        <v>1050</v>
      </c>
      <c r="H126" s="101"/>
      <c r="I126" s="10">
        <v>0</v>
      </c>
      <c r="J126" s="101"/>
      <c r="K126" s="10">
        <v>0</v>
      </c>
      <c r="L126" s="101"/>
      <c r="M126" s="10">
        <v>0</v>
      </c>
      <c r="N126" s="101"/>
      <c r="O126" s="10">
        <v>6789384000</v>
      </c>
      <c r="P126" s="10"/>
      <c r="Q126" s="10">
        <v>0</v>
      </c>
      <c r="R126" s="10"/>
      <c r="S126" s="10">
        <v>6789384000</v>
      </c>
    </row>
    <row r="127" spans="1:19" ht="18">
      <c r="A127" s="101" t="s">
        <v>176</v>
      </c>
      <c r="B127" s="101"/>
      <c r="C127" s="101" t="s">
        <v>334</v>
      </c>
      <c r="D127" s="101"/>
      <c r="E127" s="10">
        <v>155639368</v>
      </c>
      <c r="F127" s="101"/>
      <c r="G127" s="10">
        <v>510</v>
      </c>
      <c r="H127" s="101"/>
      <c r="I127" s="10">
        <v>0</v>
      </c>
      <c r="J127" s="101"/>
      <c r="K127" s="10">
        <v>0</v>
      </c>
      <c r="L127" s="101"/>
      <c r="M127" s="10">
        <v>0</v>
      </c>
      <c r="N127" s="101"/>
      <c r="O127" s="10">
        <v>79376077680</v>
      </c>
      <c r="P127" s="10"/>
      <c r="Q127" s="10">
        <v>0</v>
      </c>
      <c r="R127" s="10"/>
      <c r="S127" s="10">
        <v>79376077680</v>
      </c>
    </row>
    <row r="128" spans="1:19" ht="18">
      <c r="A128" s="101" t="s">
        <v>92</v>
      </c>
      <c r="B128" s="101"/>
      <c r="C128" s="101" t="s">
        <v>334</v>
      </c>
      <c r="D128" s="101"/>
      <c r="E128" s="10">
        <v>183242600</v>
      </c>
      <c r="F128" s="101"/>
      <c r="G128" s="10">
        <v>190</v>
      </c>
      <c r="H128" s="101"/>
      <c r="I128" s="10">
        <v>0</v>
      </c>
      <c r="J128" s="101"/>
      <c r="K128" s="10">
        <v>0</v>
      </c>
      <c r="L128" s="101"/>
      <c r="M128" s="10">
        <v>0</v>
      </c>
      <c r="N128" s="101"/>
      <c r="O128" s="10">
        <v>34816094000</v>
      </c>
      <c r="P128" s="10"/>
      <c r="Q128" s="10">
        <v>0</v>
      </c>
      <c r="R128" s="10"/>
      <c r="S128" s="10">
        <v>34816094000</v>
      </c>
    </row>
    <row r="129" spans="1:19" ht="18">
      <c r="A129" s="101" t="s">
        <v>322</v>
      </c>
      <c r="B129" s="101"/>
      <c r="C129" s="101" t="s">
        <v>359</v>
      </c>
      <c r="D129" s="101"/>
      <c r="E129" s="10">
        <v>815367</v>
      </c>
      <c r="F129" s="101"/>
      <c r="G129" s="10">
        <v>2360</v>
      </c>
      <c r="H129" s="101"/>
      <c r="I129" s="10">
        <v>0</v>
      </c>
      <c r="J129" s="101"/>
      <c r="K129" s="10">
        <v>0</v>
      </c>
      <c r="L129" s="101"/>
      <c r="M129" s="10">
        <v>0</v>
      </c>
      <c r="N129" s="101"/>
      <c r="O129" s="10">
        <v>1924266120</v>
      </c>
      <c r="P129" s="10"/>
      <c r="Q129" s="10">
        <v>0</v>
      </c>
      <c r="R129" s="10"/>
      <c r="S129" s="10">
        <v>1924266120</v>
      </c>
    </row>
    <row r="130" spans="1:19" ht="18">
      <c r="A130" s="101" t="s">
        <v>144</v>
      </c>
      <c r="B130" s="101"/>
      <c r="C130" s="101" t="s">
        <v>360</v>
      </c>
      <c r="D130" s="101"/>
      <c r="E130" s="10">
        <v>2498807</v>
      </c>
      <c r="F130" s="101"/>
      <c r="G130" s="10">
        <v>11000</v>
      </c>
      <c r="H130" s="101"/>
      <c r="I130" s="10">
        <v>0</v>
      </c>
      <c r="J130" s="101"/>
      <c r="K130" s="10">
        <v>0</v>
      </c>
      <c r="L130" s="101"/>
      <c r="M130" s="10">
        <v>0</v>
      </c>
      <c r="N130" s="101"/>
      <c r="O130" s="10">
        <v>27486877000</v>
      </c>
      <c r="P130" s="10"/>
      <c r="Q130" s="10">
        <v>0</v>
      </c>
      <c r="R130" s="10"/>
      <c r="S130" s="10">
        <v>27486877000</v>
      </c>
    </row>
    <row r="131" spans="1:19" ht="18">
      <c r="A131" s="101" t="s">
        <v>180</v>
      </c>
      <c r="B131" s="101"/>
      <c r="C131" s="101" t="s">
        <v>373</v>
      </c>
      <c r="D131" s="101"/>
      <c r="E131" s="10">
        <v>14853971</v>
      </c>
      <c r="F131" s="101"/>
      <c r="G131" s="10">
        <v>2260</v>
      </c>
      <c r="H131" s="101"/>
      <c r="I131" s="10">
        <v>0</v>
      </c>
      <c r="J131" s="101"/>
      <c r="K131" s="10">
        <v>0</v>
      </c>
      <c r="L131" s="101"/>
      <c r="M131" s="10">
        <v>0</v>
      </c>
      <c r="N131" s="101"/>
      <c r="O131" s="10">
        <v>33569974460</v>
      </c>
      <c r="P131" s="10"/>
      <c r="Q131" s="10">
        <v>0</v>
      </c>
      <c r="R131" s="10"/>
      <c r="S131" s="10">
        <v>33569974460</v>
      </c>
    </row>
    <row r="132" spans="1:19" ht="18">
      <c r="A132" s="101" t="s">
        <v>138</v>
      </c>
      <c r="B132" s="101"/>
      <c r="C132" s="101" t="s">
        <v>374</v>
      </c>
      <c r="D132" s="101"/>
      <c r="E132" s="10">
        <v>14202762</v>
      </c>
      <c r="F132" s="101"/>
      <c r="G132" s="10">
        <v>8700</v>
      </c>
      <c r="H132" s="101"/>
      <c r="I132" s="10">
        <v>0</v>
      </c>
      <c r="J132" s="101"/>
      <c r="K132" s="10">
        <v>0</v>
      </c>
      <c r="L132" s="101"/>
      <c r="M132" s="10">
        <v>0</v>
      </c>
      <c r="N132" s="101"/>
      <c r="O132" s="10">
        <v>123564029400</v>
      </c>
      <c r="P132" s="10"/>
      <c r="Q132" s="10">
        <v>0</v>
      </c>
      <c r="R132" s="10"/>
      <c r="S132" s="10">
        <v>123564029400</v>
      </c>
    </row>
    <row r="133" spans="1:19" ht="18">
      <c r="A133" s="101" t="s">
        <v>221</v>
      </c>
      <c r="B133" s="101"/>
      <c r="C133" s="101" t="s">
        <v>402</v>
      </c>
      <c r="D133" s="101"/>
      <c r="E133" s="10">
        <v>0</v>
      </c>
      <c r="F133" s="101"/>
      <c r="G133" s="10">
        <v>0</v>
      </c>
      <c r="H133" s="101"/>
      <c r="I133" s="10">
        <v>1430191</v>
      </c>
      <c r="J133" s="101"/>
      <c r="K133" s="10">
        <v>0</v>
      </c>
      <c r="L133" s="101"/>
      <c r="M133" s="10">
        <v>1430191</v>
      </c>
      <c r="N133" s="101"/>
      <c r="O133" s="10">
        <v>1430191</v>
      </c>
      <c r="P133" s="10"/>
      <c r="Q133" s="10">
        <v>0</v>
      </c>
      <c r="R133" s="10"/>
      <c r="S133" s="10">
        <v>1430191</v>
      </c>
    </row>
    <row r="134" spans="1:19" ht="18">
      <c r="A134" s="101" t="s">
        <v>259</v>
      </c>
      <c r="B134" s="101"/>
      <c r="C134" s="101" t="s">
        <v>402</v>
      </c>
      <c r="D134" s="101"/>
      <c r="E134" s="10">
        <v>0</v>
      </c>
      <c r="F134" s="101"/>
      <c r="G134" s="10">
        <v>0</v>
      </c>
      <c r="H134" s="101"/>
      <c r="I134" s="10">
        <v>4659</v>
      </c>
      <c r="J134" s="101"/>
      <c r="K134" s="10">
        <v>0</v>
      </c>
      <c r="L134" s="101"/>
      <c r="M134" s="10">
        <v>4659</v>
      </c>
      <c r="N134" s="101"/>
      <c r="O134" s="10">
        <v>4659</v>
      </c>
      <c r="P134" s="10"/>
      <c r="Q134" s="10">
        <v>0</v>
      </c>
      <c r="R134" s="10"/>
      <c r="S134" s="10">
        <v>4659</v>
      </c>
    </row>
    <row r="135" spans="1:19" ht="18">
      <c r="A135" s="101" t="s">
        <v>88</v>
      </c>
      <c r="B135" s="101"/>
      <c r="C135" s="101" t="s">
        <v>377</v>
      </c>
      <c r="D135" s="101"/>
      <c r="E135" s="10">
        <v>769106</v>
      </c>
      <c r="F135" s="101"/>
      <c r="G135" s="10">
        <v>8300</v>
      </c>
      <c r="H135" s="101"/>
      <c r="I135" s="10">
        <v>0</v>
      </c>
      <c r="J135" s="101"/>
      <c r="K135" s="10">
        <v>0</v>
      </c>
      <c r="L135" s="101"/>
      <c r="M135" s="10">
        <v>194983181</v>
      </c>
      <c r="N135" s="101"/>
      <c r="O135" s="10">
        <v>6383579800</v>
      </c>
      <c r="P135" s="10"/>
      <c r="Q135" s="10">
        <v>0</v>
      </c>
      <c r="R135" s="10"/>
      <c r="S135" s="10">
        <v>6383579800</v>
      </c>
    </row>
    <row r="136" spans="1:19" ht="18">
      <c r="A136" s="101" t="s">
        <v>366</v>
      </c>
      <c r="B136" s="101"/>
      <c r="C136" s="101" t="s">
        <v>381</v>
      </c>
      <c r="D136" s="101"/>
      <c r="E136" s="10">
        <v>20377978</v>
      </c>
      <c r="F136" s="101"/>
      <c r="G136" s="10">
        <v>1875</v>
      </c>
      <c r="H136" s="101"/>
      <c r="I136" s="10">
        <v>0</v>
      </c>
      <c r="J136" s="101"/>
      <c r="K136" s="10">
        <v>0</v>
      </c>
      <c r="L136" s="101"/>
      <c r="M136" s="10">
        <v>757018129</v>
      </c>
      <c r="N136" s="101"/>
      <c r="O136" s="10">
        <v>38208708750</v>
      </c>
      <c r="P136" s="10"/>
      <c r="Q136" s="10">
        <v>-919460906</v>
      </c>
      <c r="R136" s="10"/>
      <c r="S136" s="10">
        <v>37289247844</v>
      </c>
    </row>
    <row r="137" spans="1:19" ht="18">
      <c r="A137" s="101" t="s">
        <v>133</v>
      </c>
      <c r="B137" s="101"/>
      <c r="C137" s="101" t="s">
        <v>382</v>
      </c>
      <c r="D137" s="101"/>
      <c r="E137" s="10">
        <v>109389994</v>
      </c>
      <c r="F137" s="101"/>
      <c r="G137" s="10">
        <v>1500</v>
      </c>
      <c r="H137" s="101"/>
      <c r="I137" s="10">
        <v>0</v>
      </c>
      <c r="J137" s="101"/>
      <c r="K137" s="10">
        <v>0</v>
      </c>
      <c r="L137" s="101"/>
      <c r="M137" s="10">
        <v>0</v>
      </c>
      <c r="N137" s="101"/>
      <c r="O137" s="10">
        <v>164084991000</v>
      </c>
      <c r="P137" s="10"/>
      <c r="Q137" s="10">
        <v>0</v>
      </c>
      <c r="R137" s="10"/>
      <c r="S137" s="10">
        <v>164084991000</v>
      </c>
    </row>
    <row r="138" spans="1:19" ht="18">
      <c r="A138" s="101" t="s">
        <v>199</v>
      </c>
      <c r="B138" s="101"/>
      <c r="C138" s="101" t="s">
        <v>392</v>
      </c>
      <c r="D138" s="101"/>
      <c r="E138" s="10">
        <v>2110682</v>
      </c>
      <c r="F138" s="101"/>
      <c r="G138" s="10">
        <v>480</v>
      </c>
      <c r="H138" s="101"/>
      <c r="I138" s="10">
        <v>0</v>
      </c>
      <c r="J138" s="101"/>
      <c r="K138" s="10">
        <v>0</v>
      </c>
      <c r="L138" s="101"/>
      <c r="M138" s="10">
        <v>72182102</v>
      </c>
      <c r="N138" s="101"/>
      <c r="O138" s="10">
        <v>1013127360</v>
      </c>
      <c r="P138" s="10"/>
      <c r="Q138" s="10">
        <v>0</v>
      </c>
      <c r="R138" s="10"/>
      <c r="S138" s="10">
        <v>1013127360</v>
      </c>
    </row>
    <row r="139" spans="1:19" ht="18">
      <c r="A139" s="101" t="s">
        <v>161</v>
      </c>
      <c r="B139" s="101"/>
      <c r="C139" s="101" t="s">
        <v>384</v>
      </c>
      <c r="D139" s="101"/>
      <c r="E139" s="10">
        <v>22053069</v>
      </c>
      <c r="F139" s="101"/>
      <c r="G139" s="10">
        <v>580</v>
      </c>
      <c r="H139" s="101"/>
      <c r="I139" s="10">
        <v>12790780020</v>
      </c>
      <c r="J139" s="101"/>
      <c r="K139" s="10">
        <v>281972087</v>
      </c>
      <c r="L139" s="101"/>
      <c r="M139" s="10">
        <v>12071453671</v>
      </c>
      <c r="N139" s="101"/>
      <c r="O139" s="10">
        <v>12790780020</v>
      </c>
      <c r="P139" s="10"/>
      <c r="Q139" s="10">
        <v>-719326349</v>
      </c>
      <c r="R139" s="10"/>
      <c r="S139" s="10">
        <v>12071453671</v>
      </c>
    </row>
    <row r="140" spans="1:19" ht="18">
      <c r="A140" s="101" t="s">
        <v>337</v>
      </c>
      <c r="B140" s="101"/>
      <c r="C140" s="101" t="s">
        <v>403</v>
      </c>
      <c r="D140" s="101"/>
      <c r="E140" s="10">
        <v>39607975</v>
      </c>
      <c r="F140" s="101"/>
      <c r="G140" s="10">
        <v>160</v>
      </c>
      <c r="H140" s="101"/>
      <c r="I140" s="10">
        <v>6337276000</v>
      </c>
      <c r="J140" s="101"/>
      <c r="K140" s="10">
        <v>108838647</v>
      </c>
      <c r="L140" s="101"/>
      <c r="M140" s="10">
        <v>5874554260</v>
      </c>
      <c r="N140" s="101"/>
      <c r="O140" s="10">
        <v>6337276000</v>
      </c>
      <c r="P140" s="10"/>
      <c r="Q140" s="10">
        <v>-462721740</v>
      </c>
      <c r="R140" s="10"/>
      <c r="S140" s="10">
        <v>5874554260</v>
      </c>
    </row>
    <row r="141" spans="1:19" ht="18">
      <c r="A141" s="101" t="s">
        <v>240</v>
      </c>
      <c r="B141" s="101"/>
      <c r="C141" s="101" t="s">
        <v>404</v>
      </c>
      <c r="D141" s="101"/>
      <c r="E141" s="10">
        <v>36718</v>
      </c>
      <c r="F141" s="101"/>
      <c r="G141" s="10">
        <v>33000</v>
      </c>
      <c r="H141" s="101"/>
      <c r="I141" s="10">
        <v>1211694000</v>
      </c>
      <c r="J141" s="101"/>
      <c r="K141" s="10">
        <v>87431248</v>
      </c>
      <c r="L141" s="101"/>
      <c r="M141" s="10">
        <v>1204270415</v>
      </c>
      <c r="N141" s="101"/>
      <c r="O141" s="10">
        <v>1211694000</v>
      </c>
      <c r="P141" s="10"/>
      <c r="Q141" s="10">
        <v>-7423585</v>
      </c>
      <c r="R141" s="10"/>
      <c r="S141" s="10">
        <v>1204270415</v>
      </c>
    </row>
    <row r="142" spans="1:19" ht="18">
      <c r="A142" s="101" t="s">
        <v>198</v>
      </c>
      <c r="B142" s="101"/>
      <c r="C142" s="101" t="s">
        <v>405</v>
      </c>
      <c r="D142" s="101"/>
      <c r="E142" s="10">
        <v>53338900</v>
      </c>
      <c r="F142" s="101"/>
      <c r="G142" s="10">
        <v>180</v>
      </c>
      <c r="H142" s="101"/>
      <c r="I142" s="10">
        <v>9601002000</v>
      </c>
      <c r="J142" s="101"/>
      <c r="K142" s="10">
        <v>5583223</v>
      </c>
      <c r="L142" s="101"/>
      <c r="M142" s="10">
        <v>8849408409</v>
      </c>
      <c r="N142" s="101"/>
      <c r="O142" s="10">
        <v>9599571809</v>
      </c>
      <c r="P142" s="10"/>
      <c r="Q142" s="10">
        <v>-751593591</v>
      </c>
      <c r="R142" s="10"/>
      <c r="S142" s="10">
        <v>8849408409</v>
      </c>
    </row>
    <row r="143" spans="1:19" ht="28.5" customHeight="1" thickBot="1">
      <c r="A143" s="226" t="s">
        <v>77</v>
      </c>
      <c r="G143" s="20"/>
      <c r="I143" s="167">
        <f>SUM(I8:I142)</f>
        <v>29942186870</v>
      </c>
      <c r="J143" s="167">
        <f t="shared" ref="J143:S143" si="0">SUM(J8:J142)</f>
        <v>0</v>
      </c>
      <c r="K143" s="167">
        <f>SUM(K8:K142)</f>
        <v>483825205</v>
      </c>
      <c r="L143" s="167">
        <f t="shared" si="0"/>
        <v>0</v>
      </c>
      <c r="M143" s="167">
        <f t="shared" si="0"/>
        <v>29025305017</v>
      </c>
      <c r="N143" s="167">
        <f t="shared" si="0"/>
        <v>0</v>
      </c>
      <c r="O143" s="167">
        <f t="shared" si="0"/>
        <v>1502686943724</v>
      </c>
      <c r="P143" s="167">
        <f t="shared" si="0"/>
        <v>0</v>
      </c>
      <c r="Q143" s="167">
        <f t="shared" si="0"/>
        <v>-2860526171</v>
      </c>
      <c r="R143" s="167">
        <f t="shared" si="0"/>
        <v>0</v>
      </c>
      <c r="S143" s="167">
        <f t="shared" si="0"/>
        <v>1499827847744</v>
      </c>
    </row>
    <row r="144" spans="1:19" ht="18" thickTop="1"/>
    <row r="145" spans="9:22">
      <c r="I145" s="227"/>
      <c r="K145" s="196"/>
      <c r="O145" s="227"/>
      <c r="Q145" s="196"/>
    </row>
    <row r="146" spans="9:22">
      <c r="V146" s="228"/>
    </row>
    <row r="148" spans="9:22">
      <c r="O148" s="245"/>
    </row>
    <row r="211" spans="15:15">
      <c r="O211" s="223">
        <v>0</v>
      </c>
    </row>
    <row r="212" spans="15:15">
      <c r="O212" s="223">
        <v>0</v>
      </c>
    </row>
    <row r="213" spans="15:15">
      <c r="O213" s="223">
        <v>0</v>
      </c>
    </row>
    <row r="214" spans="15:15">
      <c r="O214" s="223">
        <v>0</v>
      </c>
    </row>
  </sheetData>
  <mergeCells count="9">
    <mergeCell ref="C6:G6"/>
    <mergeCell ref="I6:M6"/>
    <mergeCell ref="O6:S6"/>
    <mergeCell ref="A1:S1"/>
    <mergeCell ref="A2:S2"/>
    <mergeCell ref="A4:H4"/>
    <mergeCell ref="I4:P4"/>
    <mergeCell ref="Q4:S4"/>
    <mergeCell ref="A3:S3"/>
  </mergeCells>
  <phoneticPr fontId="56" type="noConversion"/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AA30"/>
  <sheetViews>
    <sheetView rightToLeft="1" view="pageBreakPreview" zoomScale="80" zoomScaleNormal="100" zoomScaleSheetLayoutView="80" workbookViewId="0">
      <selection activeCell="N9" sqref="N9"/>
    </sheetView>
  </sheetViews>
  <sheetFormatPr defaultColWidth="9.140625" defaultRowHeight="21.75"/>
  <cols>
    <col min="1" max="1" width="50.85546875" style="48" customWidth="1"/>
    <col min="2" max="2" width="15.5703125" style="48" bestFit="1" customWidth="1"/>
    <col min="3" max="3" width="0.85546875" style="48" customWidth="1"/>
    <col min="4" max="4" width="14" style="48" bestFit="1" customWidth="1"/>
    <col min="5" max="5" width="1.28515625" style="48" customWidth="1"/>
    <col min="6" max="6" width="12.42578125" style="48" customWidth="1"/>
    <col min="7" max="7" width="1" style="48" customWidth="1"/>
    <col min="8" max="8" width="25" style="19" bestFit="1" customWidth="1"/>
    <col min="9" max="9" width="0.85546875" style="19" customWidth="1"/>
    <col min="10" max="10" width="25" style="19" bestFit="1" customWidth="1"/>
    <col min="11" max="11" width="0.7109375" style="19" customWidth="1"/>
    <col min="12" max="12" width="23.140625" style="19" bestFit="1" customWidth="1"/>
    <col min="13" max="13" width="0.7109375" style="19" customWidth="1"/>
    <col min="14" max="14" width="23.140625" style="19" bestFit="1" customWidth="1"/>
    <col min="15" max="15" width="0.5703125" style="19" customWidth="1"/>
    <col min="16" max="16" width="17" style="19" bestFit="1" customWidth="1"/>
    <col min="17" max="17" width="0.5703125" style="19" customWidth="1"/>
    <col min="18" max="18" width="23.140625" style="19" bestFit="1" customWidth="1"/>
    <col min="19" max="19" width="14.28515625" style="95" bestFit="1" customWidth="1"/>
    <col min="20" max="20" width="15.85546875" style="95" bestFit="1" customWidth="1"/>
    <col min="21" max="21" width="11.28515625" style="95" bestFit="1" customWidth="1"/>
    <col min="22" max="22" width="14.42578125" style="95" bestFit="1" customWidth="1"/>
    <col min="23" max="27" width="9.140625" style="95"/>
    <col min="28" max="16384" width="9.140625" style="48"/>
  </cols>
  <sheetData>
    <row r="1" spans="1:27" ht="24.75">
      <c r="A1" s="276" t="str">
        <f>سپرده!A1</f>
        <v>صندوق سرمایه گذاری سهامی اهرمی شاخصی کیان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</row>
    <row r="2" spans="1:27" ht="24.75">
      <c r="A2" s="276" t="s">
        <v>51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</row>
    <row r="3" spans="1:27" ht="24.75">
      <c r="A3" s="276" t="str">
        <f>درآمدها!A3</f>
        <v>برای ماه منتهی به 1405/02/31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</row>
    <row r="4" spans="1:27" ht="24.7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</row>
    <row r="5" spans="1:27" ht="24.75" customHeight="1">
      <c r="A5" s="284" t="s">
        <v>115</v>
      </c>
      <c r="B5" s="284"/>
      <c r="C5" s="284"/>
      <c r="D5" s="284"/>
      <c r="E5" s="284"/>
      <c r="F5" s="284"/>
      <c r="G5" s="284"/>
      <c r="H5" s="284"/>
      <c r="I5" s="16"/>
      <c r="J5" s="17"/>
      <c r="K5" s="17"/>
      <c r="L5" s="17"/>
      <c r="M5" s="17"/>
      <c r="N5" s="17"/>
      <c r="O5" s="17"/>
      <c r="P5" s="17"/>
      <c r="Q5" s="17"/>
      <c r="R5" s="17"/>
    </row>
    <row r="6" spans="1:27" ht="46.5" customHeight="1" thickBot="1">
      <c r="A6" s="55"/>
      <c r="B6" s="104"/>
      <c r="C6" s="104"/>
      <c r="D6" s="104"/>
      <c r="E6" s="104"/>
      <c r="F6" s="104"/>
      <c r="G6" s="105"/>
      <c r="H6" s="342" t="str">
        <f>'درآمد سرمایه گذاری در شمش '!C7</f>
        <v>طی اردیبهشت ماه</v>
      </c>
      <c r="I6" s="342"/>
      <c r="J6" s="342"/>
      <c r="K6" s="342"/>
      <c r="L6" s="342"/>
      <c r="M6" s="17"/>
      <c r="N6" s="342" t="str">
        <f>'درآمد سرمایه گذاری در شمش '!M7</f>
        <v>از ابتدای سال مالی تا پایان اردیبهشت ماه</v>
      </c>
      <c r="O6" s="342"/>
      <c r="P6" s="342"/>
      <c r="Q6" s="342"/>
      <c r="R6" s="342"/>
    </row>
    <row r="7" spans="1:27" ht="46.5" customHeight="1" thickBot="1">
      <c r="A7" s="57" t="s">
        <v>33</v>
      </c>
      <c r="B7" s="58" t="s">
        <v>36</v>
      </c>
      <c r="C7" s="105"/>
      <c r="D7" s="58" t="s">
        <v>20</v>
      </c>
      <c r="E7" s="105"/>
      <c r="F7" s="58" t="s">
        <v>103</v>
      </c>
      <c r="G7" s="56"/>
      <c r="H7" s="18" t="s">
        <v>52</v>
      </c>
      <c r="I7" s="94"/>
      <c r="J7" s="18" t="s">
        <v>35</v>
      </c>
      <c r="K7" s="94"/>
      <c r="L7" s="18" t="s">
        <v>37</v>
      </c>
      <c r="M7" s="17"/>
      <c r="N7" s="18" t="s">
        <v>52</v>
      </c>
      <c r="O7" s="94"/>
      <c r="P7" s="18" t="s">
        <v>35</v>
      </c>
      <c r="Q7" s="94"/>
      <c r="R7" s="18" t="s">
        <v>37</v>
      </c>
      <c r="S7" s="96"/>
      <c r="T7" s="97"/>
      <c r="U7" s="98"/>
    </row>
    <row r="8" spans="1:27" s="49" customFormat="1" ht="46.5" customHeight="1">
      <c r="A8" s="62"/>
      <c r="B8" s="10"/>
      <c r="C8" s="105"/>
      <c r="D8" s="10"/>
      <c r="E8" s="56"/>
      <c r="F8" s="10"/>
      <c r="G8" s="56"/>
      <c r="H8" s="10"/>
      <c r="I8" s="29"/>
      <c r="J8" s="29"/>
      <c r="K8" s="29"/>
      <c r="L8" s="29"/>
      <c r="M8" s="29"/>
      <c r="N8" s="29"/>
      <c r="O8" s="29"/>
      <c r="P8" s="29"/>
      <c r="Q8" s="29"/>
      <c r="R8" s="29"/>
      <c r="S8" s="95"/>
      <c r="T8" s="99"/>
      <c r="U8" s="95"/>
      <c r="V8" s="95"/>
      <c r="W8" s="95"/>
      <c r="X8" s="95"/>
      <c r="Y8" s="95"/>
      <c r="Z8" s="95"/>
      <c r="AA8" s="95"/>
    </row>
    <row r="9" spans="1:27" ht="46.5" customHeight="1" thickBot="1">
      <c r="A9" s="62"/>
      <c r="B9" s="29"/>
      <c r="C9" s="105"/>
      <c r="D9" s="106"/>
      <c r="E9" s="56"/>
      <c r="F9" s="107"/>
      <c r="G9" s="56"/>
      <c r="H9" s="167">
        <f>SUM(H8:H8)</f>
        <v>0</v>
      </c>
      <c r="I9" s="150"/>
      <c r="J9" s="64">
        <f>SUM(J8:J8)</f>
        <v>0</v>
      </c>
      <c r="K9" s="150"/>
      <c r="L9" s="64">
        <f>SUM(L8:L8)</f>
        <v>0</v>
      </c>
      <c r="M9" s="150"/>
      <c r="N9" s="64">
        <f>SUM(N8:N8)</f>
        <v>0</v>
      </c>
      <c r="O9" s="150"/>
      <c r="P9" s="64">
        <f>SUM(P8:P8)</f>
        <v>0</v>
      </c>
      <c r="Q9" s="168" t="e">
        <f>SUM(#REF!)</f>
        <v>#REF!</v>
      </c>
      <c r="R9" s="64">
        <f>SUM(R8:R8)</f>
        <v>0</v>
      </c>
    </row>
    <row r="10" spans="1:27" ht="47.45" customHeight="1" thickTop="1">
      <c r="B10" s="29"/>
      <c r="C10" s="105"/>
      <c r="D10" s="106"/>
      <c r="E10" s="56"/>
      <c r="F10" s="107"/>
      <c r="G10" s="56"/>
      <c r="I10" s="49"/>
      <c r="K10" s="49"/>
      <c r="M10" s="49"/>
      <c r="O10" s="49"/>
    </row>
    <row r="11" spans="1:27" s="1" customFormat="1" ht="24">
      <c r="B11" s="48"/>
      <c r="C11" s="48"/>
      <c r="D11" s="48"/>
      <c r="E11" s="48"/>
      <c r="F11" s="48"/>
      <c r="G11" s="56"/>
      <c r="H11" s="53"/>
      <c r="J11" s="54"/>
      <c r="L11" s="20"/>
      <c r="N11" s="21"/>
      <c r="P11" s="53"/>
      <c r="R11" s="10"/>
      <c r="S11" s="95"/>
      <c r="T11" s="95"/>
      <c r="U11" s="95"/>
      <c r="V11" s="95"/>
      <c r="W11" s="95"/>
      <c r="X11" s="95"/>
      <c r="Y11" s="95"/>
      <c r="Z11" s="95"/>
      <c r="AA11" s="95"/>
    </row>
    <row r="12" spans="1:27" s="1" customFormat="1" ht="24">
      <c r="B12" s="56"/>
      <c r="C12" s="56"/>
      <c r="D12" s="56"/>
      <c r="E12" s="56"/>
      <c r="F12" s="56"/>
      <c r="G12" s="56"/>
      <c r="H12" s="22"/>
      <c r="I12" s="52"/>
      <c r="J12" s="52"/>
      <c r="L12" s="20"/>
      <c r="N12" s="22"/>
      <c r="P12" s="52"/>
      <c r="R12" s="10"/>
      <c r="S12" s="95"/>
      <c r="T12" s="95"/>
      <c r="U12" s="95"/>
      <c r="V12" s="95"/>
      <c r="W12" s="95"/>
      <c r="X12" s="95"/>
      <c r="Y12" s="95"/>
      <c r="Z12" s="95"/>
      <c r="AA12" s="95"/>
    </row>
    <row r="13" spans="1:27" ht="24">
      <c r="B13" s="56"/>
      <c r="C13" s="56"/>
      <c r="D13" s="56"/>
      <c r="E13" s="56"/>
      <c r="F13" s="56"/>
      <c r="G13" s="56"/>
      <c r="H13" s="13"/>
      <c r="I13" s="49"/>
      <c r="K13" s="49"/>
      <c r="L13" s="10"/>
      <c r="N13" s="13"/>
      <c r="R13" s="10"/>
    </row>
    <row r="14" spans="1:27" ht="24">
      <c r="B14" s="56"/>
      <c r="C14" s="56"/>
      <c r="D14" s="56"/>
      <c r="E14" s="56"/>
      <c r="F14" s="56"/>
      <c r="G14" s="56"/>
      <c r="H14" s="13"/>
      <c r="K14" s="49"/>
      <c r="L14" s="10"/>
      <c r="N14" s="23"/>
      <c r="R14" s="10"/>
    </row>
    <row r="15" spans="1:27" ht="24">
      <c r="B15" s="56"/>
      <c r="C15" s="56"/>
      <c r="D15" s="56"/>
      <c r="E15" s="56"/>
      <c r="F15" s="56"/>
      <c r="G15" s="56"/>
      <c r="L15" s="10"/>
      <c r="R15" s="10"/>
    </row>
    <row r="16" spans="1:27" ht="24">
      <c r="B16" s="56"/>
      <c r="C16" s="56"/>
      <c r="D16" s="56"/>
      <c r="E16" s="56"/>
      <c r="F16" s="102"/>
      <c r="G16" s="56"/>
      <c r="L16" s="10"/>
      <c r="R16" s="10"/>
    </row>
    <row r="17" spans="2:21" ht="24">
      <c r="B17" s="56"/>
      <c r="C17" s="56"/>
      <c r="D17" s="56"/>
      <c r="E17" s="56"/>
      <c r="F17" s="103"/>
      <c r="G17" s="56"/>
      <c r="L17" s="10"/>
      <c r="R17" s="10"/>
    </row>
    <row r="18" spans="2:21" ht="24">
      <c r="B18" s="56"/>
      <c r="C18" s="56"/>
      <c r="D18" s="56"/>
      <c r="E18" s="56"/>
      <c r="F18" s="103"/>
      <c r="G18" s="56"/>
      <c r="L18" s="10"/>
      <c r="R18" s="10"/>
    </row>
    <row r="19" spans="2:21" ht="24">
      <c r="B19" s="56"/>
      <c r="C19" s="56"/>
      <c r="D19" s="56"/>
      <c r="E19" s="56"/>
      <c r="F19" s="56"/>
      <c r="G19" s="56"/>
    </row>
    <row r="20" spans="2:21" ht="24">
      <c r="B20" s="56"/>
      <c r="C20" s="56"/>
      <c r="D20" s="56"/>
      <c r="E20" s="56"/>
      <c r="F20" s="56"/>
      <c r="G20" s="56"/>
    </row>
    <row r="21" spans="2:21" ht="24">
      <c r="B21" s="56"/>
      <c r="C21" s="56"/>
      <c r="D21" s="56"/>
      <c r="E21" s="56"/>
      <c r="F21" s="56"/>
      <c r="G21" s="56"/>
    </row>
    <row r="22" spans="2:21" ht="24">
      <c r="B22" s="56"/>
      <c r="C22" s="56"/>
      <c r="D22" s="56"/>
      <c r="E22" s="56"/>
      <c r="F22" s="56"/>
      <c r="G22" s="56"/>
    </row>
    <row r="23" spans="2:21" ht="24">
      <c r="B23" s="56"/>
      <c r="C23" s="56"/>
      <c r="D23" s="56"/>
      <c r="E23" s="56"/>
      <c r="F23" s="56"/>
      <c r="G23" s="56"/>
    </row>
    <row r="24" spans="2:21" ht="24">
      <c r="B24" s="56"/>
      <c r="C24" s="56"/>
      <c r="D24" s="56"/>
      <c r="E24" s="56"/>
      <c r="F24" s="56"/>
      <c r="G24" s="56"/>
    </row>
    <row r="25" spans="2:21" ht="24">
      <c r="B25" s="56"/>
      <c r="C25" s="56"/>
      <c r="D25" s="56"/>
      <c r="E25" s="56"/>
      <c r="F25" s="56"/>
      <c r="G25" s="56"/>
    </row>
    <row r="26" spans="2:21" ht="24">
      <c r="B26" s="56"/>
      <c r="C26" s="56"/>
      <c r="D26" s="56"/>
      <c r="E26" s="56"/>
      <c r="F26" s="56"/>
    </row>
    <row r="30" spans="2:21" ht="24">
      <c r="U30" s="29"/>
    </row>
  </sheetData>
  <mergeCells count="6">
    <mergeCell ref="H6:L6"/>
    <mergeCell ref="N6:R6"/>
    <mergeCell ref="A1:R1"/>
    <mergeCell ref="A2:R2"/>
    <mergeCell ref="A3:R3"/>
    <mergeCell ref="A5:H5"/>
  </mergeCells>
  <printOptions horizontalCentered="1"/>
  <pageMargins left="0.25" right="0.25" top="0.75" bottom="0.75" header="0.3" footer="0.3"/>
  <pageSetup paperSize="9" scale="6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413B0-99DB-428E-B20C-7862B133BC29}">
  <sheetPr>
    <tabColor rgb="FF92D050"/>
    <pageSetUpPr fitToPage="1"/>
  </sheetPr>
  <dimension ref="A1:S28"/>
  <sheetViews>
    <sheetView rightToLeft="1" view="pageBreakPreview" zoomScale="70" zoomScaleNormal="100" zoomScaleSheetLayoutView="70" workbookViewId="0">
      <selection activeCell="A18" sqref="A18:N23"/>
    </sheetView>
  </sheetViews>
  <sheetFormatPr defaultColWidth="9.140625" defaultRowHeight="18"/>
  <cols>
    <col min="1" max="1" width="48" style="48" bestFit="1" customWidth="1"/>
    <col min="2" max="2" width="18.5703125" style="19" bestFit="1" customWidth="1"/>
    <col min="3" max="3" width="0.85546875" style="19" customWidth="1"/>
    <col min="4" max="4" width="19.5703125" style="19" bestFit="1" customWidth="1"/>
    <col min="5" max="5" width="0.7109375" style="19" customWidth="1"/>
    <col min="6" max="6" width="21.28515625" style="19" bestFit="1" customWidth="1"/>
    <col min="7" max="7" width="0.7109375" style="19" customWidth="1"/>
    <col min="8" max="8" width="18.5703125" style="19" bestFit="1" customWidth="1"/>
    <col min="9" max="9" width="0.5703125" style="19" customWidth="1"/>
    <col min="10" max="10" width="19.5703125" style="19" bestFit="1" customWidth="1"/>
    <col min="11" max="11" width="0.85546875" style="19" customWidth="1"/>
    <col min="12" max="12" width="21.28515625" style="19" bestFit="1" customWidth="1"/>
    <col min="13" max="13" width="51.5703125" style="117" bestFit="1" customWidth="1"/>
    <col min="14" max="14" width="12.42578125" style="117" bestFit="1" customWidth="1"/>
    <col min="15" max="16" width="9.140625" style="117"/>
    <col min="17" max="16384" width="9.140625" style="48"/>
  </cols>
  <sheetData>
    <row r="1" spans="1:19" ht="24.75">
      <c r="A1" s="276" t="str">
        <f>سپرده!A1</f>
        <v>صندوق سرمایه گذاری سهامی اهرمی شاخصی کیان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9" ht="24.75">
      <c r="A2" s="276" t="s">
        <v>51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</row>
    <row r="3" spans="1:19" ht="24.75">
      <c r="A3" s="276" t="str">
        <f>' سهام '!A3</f>
        <v>برای ماه منتهی به 1405/02/31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</row>
    <row r="4" spans="1:19" ht="24.7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9" ht="24.75">
      <c r="A5" s="284" t="s">
        <v>112</v>
      </c>
      <c r="B5" s="284"/>
      <c r="C5" s="16"/>
      <c r="D5" s="17"/>
      <c r="E5" s="17"/>
      <c r="F5" s="17"/>
      <c r="G5" s="17"/>
      <c r="H5" s="17"/>
      <c r="I5" s="17"/>
      <c r="J5" s="17"/>
      <c r="K5" s="17"/>
      <c r="L5" s="17"/>
    </row>
    <row r="6" spans="1:19" ht="24.75" customHeight="1" thickBot="1">
      <c r="A6" s="55"/>
      <c r="B6" s="342" t="str">
        <f>'درآمد سرمایه گذاری در شمش '!C7</f>
        <v>طی اردیبهشت ماه</v>
      </c>
      <c r="C6" s="342"/>
      <c r="D6" s="342"/>
      <c r="E6" s="342"/>
      <c r="F6" s="342"/>
      <c r="G6" s="17"/>
      <c r="H6" s="342" t="str">
        <f>'درآمد سرمایه گذاری در شمش '!M7</f>
        <v>از ابتدای سال مالی تا پایان اردیبهشت ماه</v>
      </c>
      <c r="I6" s="342"/>
      <c r="J6" s="342"/>
      <c r="K6" s="342"/>
      <c r="L6" s="342"/>
    </row>
    <row r="7" spans="1:19" ht="46.5" customHeight="1" thickBot="1">
      <c r="A7" s="57" t="s">
        <v>33</v>
      </c>
      <c r="B7" s="18" t="s">
        <v>52</v>
      </c>
      <c r="C7" s="94"/>
      <c r="D7" s="18" t="s">
        <v>35</v>
      </c>
      <c r="E7" s="94"/>
      <c r="F7" s="18" t="s">
        <v>37</v>
      </c>
      <c r="G7" s="17"/>
      <c r="H7" s="18" t="s">
        <v>52</v>
      </c>
      <c r="I7" s="94"/>
      <c r="J7" s="18" t="s">
        <v>35</v>
      </c>
      <c r="K7" s="94"/>
      <c r="L7" s="18" t="s">
        <v>37</v>
      </c>
    </row>
    <row r="8" spans="1:19" s="49" customFormat="1" ht="46.5" customHeight="1">
      <c r="A8" s="62" t="s">
        <v>349</v>
      </c>
      <c r="B8" s="29">
        <v>0</v>
      </c>
      <c r="C8" s="29"/>
      <c r="D8" s="29">
        <v>0</v>
      </c>
      <c r="E8" s="29"/>
      <c r="F8" s="29">
        <f>B8+D8</f>
        <v>0</v>
      </c>
      <c r="G8" s="29"/>
      <c r="H8" s="29">
        <v>17306</v>
      </c>
      <c r="I8" s="29"/>
      <c r="J8" s="29">
        <v>0</v>
      </c>
      <c r="K8" s="29"/>
      <c r="L8" s="29">
        <f>H8+J8</f>
        <v>17306</v>
      </c>
      <c r="M8" s="178"/>
      <c r="N8" s="178"/>
      <c r="O8" s="118"/>
      <c r="R8" s="118"/>
      <c r="S8" s="119"/>
    </row>
    <row r="9" spans="1:19" s="49" customFormat="1" ht="46.5" customHeight="1">
      <c r="A9" s="62" t="s">
        <v>348</v>
      </c>
      <c r="B9" s="29">
        <v>27137</v>
      </c>
      <c r="C9" s="29"/>
      <c r="D9" s="29">
        <v>0</v>
      </c>
      <c r="E9" s="29"/>
      <c r="F9" s="29">
        <f t="shared" ref="F9:F12" si="0">B9+D9</f>
        <v>27137</v>
      </c>
      <c r="G9" s="29"/>
      <c r="H9" s="29">
        <v>408255</v>
      </c>
      <c r="I9" s="29"/>
      <c r="J9" s="29">
        <v>0</v>
      </c>
      <c r="K9" s="29"/>
      <c r="L9" s="29">
        <f t="shared" ref="L9:L12" si="1">H9+J9</f>
        <v>408255</v>
      </c>
      <c r="M9" s="178"/>
      <c r="N9" s="178"/>
      <c r="O9" s="118"/>
      <c r="R9" s="118"/>
      <c r="S9" s="119"/>
    </row>
    <row r="10" spans="1:19" s="49" customFormat="1" ht="46.5" customHeight="1">
      <c r="A10" s="62" t="s">
        <v>349</v>
      </c>
      <c r="B10" s="29"/>
      <c r="C10" s="29"/>
      <c r="D10" s="29">
        <v>0</v>
      </c>
      <c r="E10" s="29"/>
      <c r="F10" s="29">
        <f t="shared" si="0"/>
        <v>0</v>
      </c>
      <c r="G10" s="29"/>
      <c r="H10" s="29">
        <v>34944</v>
      </c>
      <c r="I10" s="29"/>
      <c r="J10" s="29">
        <v>0</v>
      </c>
      <c r="K10" s="29"/>
      <c r="L10" s="29">
        <f t="shared" si="1"/>
        <v>34944</v>
      </c>
      <c r="M10" s="178"/>
      <c r="N10" s="178"/>
      <c r="O10" s="118"/>
      <c r="R10" s="118"/>
      <c r="S10" s="119"/>
    </row>
    <row r="11" spans="1:19" s="49" customFormat="1" ht="46.5" customHeight="1">
      <c r="A11" s="62" t="s">
        <v>350</v>
      </c>
      <c r="B11" s="29">
        <v>11866953</v>
      </c>
      <c r="C11" s="29"/>
      <c r="D11" s="29">
        <v>0</v>
      </c>
      <c r="E11" s="29"/>
      <c r="F11" s="29">
        <f t="shared" si="0"/>
        <v>11866953</v>
      </c>
      <c r="G11" s="29"/>
      <c r="H11" s="29">
        <v>4914229046</v>
      </c>
      <c r="I11" s="29"/>
      <c r="J11" s="29">
        <v>0</v>
      </c>
      <c r="K11" s="29"/>
      <c r="L11" s="29">
        <f t="shared" si="1"/>
        <v>4914229046</v>
      </c>
      <c r="M11" s="178"/>
      <c r="N11" s="178"/>
      <c r="O11" s="118"/>
      <c r="R11" s="118"/>
      <c r="S11" s="119"/>
    </row>
    <row r="12" spans="1:19" s="49" customFormat="1" ht="46.5" customHeight="1">
      <c r="A12" s="62" t="s">
        <v>108</v>
      </c>
      <c r="B12" s="29">
        <v>971735</v>
      </c>
      <c r="C12" s="29"/>
      <c r="D12" s="29">
        <v>0</v>
      </c>
      <c r="E12" s="29"/>
      <c r="F12" s="29">
        <f t="shared" si="0"/>
        <v>971735</v>
      </c>
      <c r="G12" s="29"/>
      <c r="H12" s="29">
        <v>302631886</v>
      </c>
      <c r="I12" s="29"/>
      <c r="J12" s="29">
        <v>0</v>
      </c>
      <c r="K12" s="29"/>
      <c r="L12" s="29">
        <f t="shared" si="1"/>
        <v>302631886</v>
      </c>
      <c r="M12" s="178"/>
      <c r="N12" s="178"/>
      <c r="O12" s="118"/>
      <c r="R12" s="118"/>
      <c r="S12" s="119"/>
    </row>
    <row r="13" spans="1:19" s="49" customFormat="1" ht="46.5" customHeight="1">
      <c r="A13" s="62" t="s">
        <v>378</v>
      </c>
      <c r="B13" s="29">
        <v>5951</v>
      </c>
      <c r="C13" s="29"/>
      <c r="D13" s="29"/>
      <c r="E13" s="29"/>
      <c r="F13" s="29">
        <f>B13+D13</f>
        <v>5951</v>
      </c>
      <c r="G13" s="29"/>
      <c r="H13" s="29">
        <v>42994</v>
      </c>
      <c r="I13" s="29"/>
      <c r="J13" s="29"/>
      <c r="K13" s="29"/>
      <c r="L13" s="29">
        <f>H13+J13</f>
        <v>42994</v>
      </c>
      <c r="M13" s="178"/>
      <c r="N13" s="178"/>
      <c r="O13" s="118"/>
      <c r="R13" s="118"/>
      <c r="S13" s="119"/>
    </row>
    <row r="14" spans="1:19" s="49" customFormat="1" ht="46.5" customHeight="1">
      <c r="A14" s="62" t="s">
        <v>383</v>
      </c>
      <c r="B14" s="29">
        <v>2682900752</v>
      </c>
      <c r="C14" s="29"/>
      <c r="D14" s="29"/>
      <c r="E14" s="29"/>
      <c r="F14" s="29">
        <f>B14+D14</f>
        <v>2682900752</v>
      </c>
      <c r="G14" s="29"/>
      <c r="H14" s="29">
        <v>20077923409</v>
      </c>
      <c r="I14" s="29"/>
      <c r="J14" s="29"/>
      <c r="K14" s="29"/>
      <c r="L14" s="29">
        <f>H14+J14</f>
        <v>20077923409</v>
      </c>
      <c r="M14" s="178"/>
      <c r="N14" s="178"/>
      <c r="O14" s="118"/>
      <c r="R14" s="118"/>
      <c r="S14" s="119"/>
    </row>
    <row r="15" spans="1:19" ht="24.75" thickBot="1">
      <c r="B15" s="64">
        <f>SUM(B8:B14)</f>
        <v>2695772528</v>
      </c>
      <c r="C15" s="150"/>
      <c r="D15" s="64">
        <f>SUM(D8:D8)</f>
        <v>0</v>
      </c>
      <c r="E15" s="150"/>
      <c r="F15" s="64">
        <f>SUM(F8:F14)</f>
        <v>2695772528</v>
      </c>
      <c r="G15" s="150"/>
      <c r="H15" s="64">
        <f>SUM(H8:H14)</f>
        <v>25295287840</v>
      </c>
      <c r="I15" s="150"/>
      <c r="J15" s="64">
        <f>SUM(J8:J8)</f>
        <v>0</v>
      </c>
      <c r="K15" s="168"/>
      <c r="L15" s="64">
        <f>SUM(L8:L14)</f>
        <v>25295287840</v>
      </c>
    </row>
    <row r="16" spans="1:19" ht="22.5" thickTop="1">
      <c r="C16" s="49"/>
      <c r="E16" s="49"/>
      <c r="G16" s="49"/>
      <c r="I16" s="49"/>
    </row>
    <row r="17" spans="1:16" s="56" customFormat="1" ht="24">
      <c r="A17" s="48"/>
      <c r="B17" s="19"/>
      <c r="C17" s="49"/>
      <c r="D17" s="19"/>
      <c r="E17" s="49"/>
      <c r="F17" s="19"/>
      <c r="G17" s="49"/>
      <c r="H17" s="19"/>
      <c r="I17" s="49"/>
      <c r="J17" s="19"/>
      <c r="K17" s="19"/>
      <c r="L17" s="19"/>
      <c r="M17" s="179"/>
      <c r="N17" s="179"/>
      <c r="O17" s="179"/>
      <c r="P17" s="179"/>
    </row>
    <row r="18" spans="1:16">
      <c r="A18" s="117"/>
      <c r="B18" s="117"/>
      <c r="C18" s="117"/>
      <c r="D18" s="117"/>
      <c r="E18" s="48"/>
      <c r="F18" s="48"/>
      <c r="G18" s="48"/>
      <c r="H18" s="117"/>
      <c r="I18" s="48"/>
      <c r="J18" s="48"/>
      <c r="K18" s="48"/>
      <c r="L18" s="48"/>
      <c r="M18" s="48"/>
      <c r="N18" s="48"/>
      <c r="O18" s="48"/>
      <c r="P18" s="48"/>
    </row>
    <row r="19" spans="1:16">
      <c r="A19" s="117"/>
      <c r="B19" s="117"/>
      <c r="C19" s="117"/>
      <c r="D19" s="117"/>
      <c r="E19" s="48"/>
      <c r="F19" s="48"/>
      <c r="G19" s="48"/>
      <c r="H19" s="48"/>
      <c r="I19" s="48"/>
      <c r="J19" s="48"/>
      <c r="K19" s="48"/>
      <c r="L19" s="117"/>
      <c r="M19" s="48"/>
      <c r="N19" s="48"/>
      <c r="O19" s="48"/>
      <c r="P19" s="48"/>
    </row>
    <row r="20" spans="1:16">
      <c r="A20" s="117"/>
      <c r="B20" s="117"/>
      <c r="C20" s="117"/>
      <c r="D20" s="117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1:16">
      <c r="A21" s="117"/>
      <c r="B21" s="117"/>
      <c r="C21" s="117"/>
      <c r="D21" s="117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16">
      <c r="A22" s="117"/>
      <c r="B22" s="117"/>
      <c r="C22" s="117"/>
      <c r="D22" s="11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>
      <c r="A23" s="117"/>
      <c r="B23" s="117"/>
      <c r="C23" s="117"/>
      <c r="D23" s="117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</row>
    <row r="24" spans="1:16">
      <c r="A24" s="117"/>
      <c r="B24" s="117"/>
      <c r="C24" s="117"/>
      <c r="D24" s="117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1:16">
      <c r="A25" s="117"/>
      <c r="B25" s="117"/>
      <c r="C25" s="117"/>
      <c r="D25" s="11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1:16">
      <c r="A26" s="117"/>
      <c r="B26" s="117"/>
      <c r="C26" s="117"/>
      <c r="D26" s="11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1:16">
      <c r="A27" s="117"/>
      <c r="B27" s="117"/>
      <c r="C27" s="117"/>
      <c r="D27" s="117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</row>
    <row r="28" spans="1:16">
      <c r="A28" s="117"/>
      <c r="B28" s="117"/>
      <c r="C28" s="117"/>
      <c r="D28" s="11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</sheetData>
  <autoFilter ref="A7:L7" xr:uid="{00000000-0009-0000-0000-000005000000}">
    <sortState xmlns:xlrd2="http://schemas.microsoft.com/office/spreadsheetml/2017/richdata2" ref="A8:L15">
      <sortCondition descending="1" ref="L7"/>
    </sortState>
  </autoFilter>
  <mergeCells count="6">
    <mergeCell ref="A1:L1"/>
    <mergeCell ref="A2:L2"/>
    <mergeCell ref="A3:L3"/>
    <mergeCell ref="A5:B5"/>
    <mergeCell ref="B6:F6"/>
    <mergeCell ref="H6:L6"/>
  </mergeCells>
  <printOptions horizontalCentered="1"/>
  <pageMargins left="0.25" right="0.25" top="0.75" bottom="0.75" header="0.3" footer="0.3"/>
  <pageSetup paperSize="9" scale="8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  <pageSetUpPr fitToPage="1"/>
  </sheetPr>
  <dimension ref="A1:AD200"/>
  <sheetViews>
    <sheetView rightToLeft="1" view="pageBreakPreview" topLeftCell="A180" zoomScaleNormal="100" zoomScaleSheetLayoutView="100" workbookViewId="0">
      <selection activeCell="R1" sqref="R1:AB1048576"/>
    </sheetView>
  </sheetViews>
  <sheetFormatPr defaultColWidth="9.140625" defaultRowHeight="17.25"/>
  <cols>
    <col min="1" max="1" width="43.5703125" style="1" bestFit="1" customWidth="1"/>
    <col min="2" max="2" width="1.140625" style="1" customWidth="1"/>
    <col min="3" max="3" width="15.42578125" style="1" customWidth="1"/>
    <col min="4" max="4" width="0.85546875" style="1" customWidth="1"/>
    <col min="5" max="5" width="23.28515625" style="14" customWidth="1"/>
    <col min="6" max="6" width="0.5703125" style="14" customWidth="1"/>
    <col min="7" max="7" width="22.140625" style="14" customWidth="1"/>
    <col min="8" max="8" width="0.85546875" style="14" customWidth="1"/>
    <col min="9" max="9" width="23.7109375" style="30" customWidth="1"/>
    <col min="10" max="10" width="0.5703125" style="30" customWidth="1"/>
    <col min="11" max="11" width="15.42578125" style="30" bestFit="1" customWidth="1"/>
    <col min="12" max="12" width="0.42578125" style="30" customWidth="1"/>
    <col min="13" max="13" width="24" style="30" customWidth="1"/>
    <col min="14" max="14" width="0.42578125" style="30" customWidth="1"/>
    <col min="15" max="15" width="22.140625" style="30" customWidth="1"/>
    <col min="16" max="16" width="0.5703125" style="30" customWidth="1"/>
    <col min="17" max="17" width="22.85546875" style="30" customWidth="1"/>
    <col min="18" max="18" width="13.7109375" style="1" customWidth="1"/>
    <col min="19" max="19" width="32.7109375" style="1" customWidth="1"/>
    <col min="20" max="20" width="19.5703125" style="1" bestFit="1" customWidth="1"/>
    <col min="21" max="24" width="13.5703125" style="1" customWidth="1"/>
    <col min="25" max="25" width="12.5703125" style="1" bestFit="1" customWidth="1"/>
    <col min="26" max="26" width="9.140625" style="1"/>
    <col min="27" max="27" width="13.5703125" style="1" bestFit="1" customWidth="1"/>
    <col min="28" max="28" width="9.5703125" style="1" bestFit="1" customWidth="1"/>
    <col min="29" max="29" width="12.5703125" style="1" bestFit="1" customWidth="1"/>
    <col min="30" max="30" width="13.5703125" style="1" bestFit="1" customWidth="1"/>
    <col min="31" max="16384" width="9.140625" style="1"/>
  </cols>
  <sheetData>
    <row r="1" spans="1:17" ht="22.5">
      <c r="A1" s="249" t="str">
        <f>سپرده!A1</f>
        <v>صندوق سرمایه گذاری سهامی اهرمی شاخصی کیان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</row>
    <row r="2" spans="1:17" ht="22.5">
      <c r="A2" s="249" t="s">
        <v>51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7" ht="22.5">
      <c r="A3" s="249" t="str">
        <f>درآمدها!A3</f>
        <v>برای ماه منتهی به 1405/02/31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</row>
    <row r="4" spans="1:17" ht="22.5">
      <c r="A4" s="254" t="s">
        <v>57</v>
      </c>
      <c r="B4" s="254"/>
      <c r="C4" s="254"/>
      <c r="D4" s="254"/>
      <c r="E4" s="254"/>
      <c r="F4" s="254"/>
      <c r="G4" s="254"/>
      <c r="H4" s="254"/>
      <c r="I4" s="254"/>
      <c r="J4" s="255"/>
      <c r="K4" s="255"/>
      <c r="L4" s="255"/>
      <c r="M4" s="255"/>
      <c r="N4" s="255"/>
      <c r="O4" s="255"/>
      <c r="P4" s="255"/>
      <c r="Q4" s="255"/>
    </row>
    <row r="5" spans="1:17" ht="20.25" customHeight="1" thickBot="1">
      <c r="A5" s="49"/>
      <c r="B5" s="49"/>
      <c r="C5" s="253" t="str">
        <f>'درآمد سرمایه گذاری در شمش '!C7</f>
        <v>طی اردیبهشت ماه</v>
      </c>
      <c r="D5" s="253"/>
      <c r="E5" s="253"/>
      <c r="F5" s="253"/>
      <c r="G5" s="253"/>
      <c r="H5" s="253"/>
      <c r="I5" s="253"/>
      <c r="J5" s="2"/>
      <c r="K5" s="253" t="str">
        <f>'درآمد سرمایه گذاری در شمش '!M7</f>
        <v>از ابتدای سال مالی تا پایان اردیبهشت ماه</v>
      </c>
      <c r="L5" s="253"/>
      <c r="M5" s="253"/>
      <c r="N5" s="253"/>
      <c r="O5" s="253"/>
      <c r="P5" s="253"/>
      <c r="Q5" s="253"/>
    </row>
    <row r="6" spans="1:17" ht="22.5" thickBot="1">
      <c r="A6" s="229" t="s">
        <v>33</v>
      </c>
      <c r="B6" s="229"/>
      <c r="C6" s="230" t="s">
        <v>3</v>
      </c>
      <c r="D6" s="229"/>
      <c r="E6" s="42" t="s">
        <v>18</v>
      </c>
      <c r="F6" s="43"/>
      <c r="G6" s="44" t="s">
        <v>38</v>
      </c>
      <c r="H6" s="43"/>
      <c r="I6" s="26" t="s">
        <v>41</v>
      </c>
      <c r="J6" s="2"/>
      <c r="K6" s="24" t="s">
        <v>3</v>
      </c>
      <c r="L6" s="25"/>
      <c r="M6" s="26" t="s">
        <v>18</v>
      </c>
      <c r="N6" s="25"/>
      <c r="O6" s="24" t="s">
        <v>38</v>
      </c>
      <c r="P6" s="25"/>
      <c r="Q6" s="26" t="s">
        <v>41</v>
      </c>
    </row>
    <row r="7" spans="1:17" ht="21.75">
      <c r="A7" s="229" t="s">
        <v>222</v>
      </c>
      <c r="B7" s="229"/>
      <c r="C7" s="174">
        <v>0</v>
      </c>
      <c r="D7" s="229"/>
      <c r="E7" s="173">
        <v>0</v>
      </c>
      <c r="F7" s="43"/>
      <c r="G7" s="174">
        <v>0</v>
      </c>
      <c r="H7" s="43"/>
      <c r="I7" s="13">
        <f>E7+G7</f>
        <v>0</v>
      </c>
      <c r="J7" s="2"/>
      <c r="K7" s="175">
        <v>13077494</v>
      </c>
      <c r="L7" s="25"/>
      <c r="M7" s="151">
        <v>273361434854</v>
      </c>
      <c r="N7" s="25"/>
      <c r="O7" s="13">
        <v>-274710644015</v>
      </c>
      <c r="P7" s="25"/>
      <c r="Q7" s="13">
        <f>M7+O7</f>
        <v>-1349209161</v>
      </c>
    </row>
    <row r="8" spans="1:17" ht="21.75">
      <c r="A8" s="229" t="s">
        <v>343</v>
      </c>
      <c r="B8" s="229"/>
      <c r="C8" s="174">
        <v>0</v>
      </c>
      <c r="D8" s="229"/>
      <c r="E8" s="173">
        <v>0</v>
      </c>
      <c r="F8" s="43"/>
      <c r="G8" s="174">
        <v>0</v>
      </c>
      <c r="H8" s="43"/>
      <c r="I8" s="13">
        <f t="shared" ref="I8:I71" si="0">E8+G8</f>
        <v>0</v>
      </c>
      <c r="J8" s="2"/>
      <c r="K8" s="175">
        <v>28112636</v>
      </c>
      <c r="L8" s="25"/>
      <c r="M8" s="151">
        <v>47812588114</v>
      </c>
      <c r="N8" s="25"/>
      <c r="O8" s="13">
        <v>-44700468250</v>
      </c>
      <c r="P8" s="25"/>
      <c r="Q8" s="13">
        <f t="shared" ref="Q8:Q71" si="1">M8+O8</f>
        <v>3112119864</v>
      </c>
    </row>
    <row r="9" spans="1:17" ht="21.75">
      <c r="A9" s="229" t="s">
        <v>263</v>
      </c>
      <c r="B9" s="229"/>
      <c r="C9" s="174">
        <v>0</v>
      </c>
      <c r="D9" s="229"/>
      <c r="E9" s="173">
        <v>0</v>
      </c>
      <c r="F9" s="43"/>
      <c r="G9" s="174">
        <v>0</v>
      </c>
      <c r="H9" s="43"/>
      <c r="I9" s="13">
        <f t="shared" si="0"/>
        <v>0</v>
      </c>
      <c r="J9" s="2"/>
      <c r="K9" s="175">
        <v>3740019</v>
      </c>
      <c r="L9" s="25"/>
      <c r="M9" s="151">
        <v>18565335515</v>
      </c>
      <c r="N9" s="25"/>
      <c r="O9" s="13">
        <v>-17423148210</v>
      </c>
      <c r="P9" s="25"/>
      <c r="Q9" s="13">
        <f t="shared" si="1"/>
        <v>1142187305</v>
      </c>
    </row>
    <row r="10" spans="1:17" ht="21.75">
      <c r="A10" s="229" t="s">
        <v>142</v>
      </c>
      <c r="B10" s="229"/>
      <c r="C10" s="174">
        <v>0</v>
      </c>
      <c r="D10" s="229"/>
      <c r="E10" s="173">
        <v>0</v>
      </c>
      <c r="F10" s="43"/>
      <c r="G10" s="174">
        <v>0</v>
      </c>
      <c r="H10" s="43"/>
      <c r="I10" s="13">
        <f t="shared" si="0"/>
        <v>0</v>
      </c>
      <c r="J10" s="2"/>
      <c r="K10" s="175">
        <v>63406</v>
      </c>
      <c r="L10" s="25"/>
      <c r="M10" s="151">
        <v>1003459576</v>
      </c>
      <c r="N10" s="25"/>
      <c r="O10" s="13">
        <v>-970642507</v>
      </c>
      <c r="P10" s="25"/>
      <c r="Q10" s="13">
        <f t="shared" si="1"/>
        <v>32817069</v>
      </c>
    </row>
    <row r="11" spans="1:17" ht="21.75">
      <c r="A11" s="229" t="s">
        <v>85</v>
      </c>
      <c r="B11" s="229"/>
      <c r="C11" s="174">
        <v>2962312</v>
      </c>
      <c r="D11" s="229"/>
      <c r="E11" s="173">
        <v>8320655353</v>
      </c>
      <c r="F11" s="43"/>
      <c r="G11" s="174">
        <v>-10336235825</v>
      </c>
      <c r="H11" s="43"/>
      <c r="I11" s="13">
        <f t="shared" si="0"/>
        <v>-2015580472</v>
      </c>
      <c r="J11" s="2"/>
      <c r="K11" s="175">
        <v>16775407</v>
      </c>
      <c r="L11" s="25"/>
      <c r="M11" s="151">
        <v>53884951918</v>
      </c>
      <c r="N11" s="25"/>
      <c r="O11" s="13">
        <v>-59950548805</v>
      </c>
      <c r="P11" s="25"/>
      <c r="Q11" s="13">
        <f t="shared" si="1"/>
        <v>-6065596887</v>
      </c>
    </row>
    <row r="12" spans="1:17" ht="21.75">
      <c r="A12" s="229" t="s">
        <v>124</v>
      </c>
      <c r="B12" s="229"/>
      <c r="C12" s="174">
        <v>0</v>
      </c>
      <c r="D12" s="229"/>
      <c r="E12" s="173">
        <v>0</v>
      </c>
      <c r="F12" s="43"/>
      <c r="G12" s="174">
        <v>0</v>
      </c>
      <c r="H12" s="43"/>
      <c r="I12" s="13">
        <f t="shared" si="0"/>
        <v>0</v>
      </c>
      <c r="J12" s="2"/>
      <c r="K12" s="175">
        <v>7250405</v>
      </c>
      <c r="L12" s="25"/>
      <c r="M12" s="151">
        <v>24218794051</v>
      </c>
      <c r="N12" s="25"/>
      <c r="O12" s="13">
        <v>-24524530223</v>
      </c>
      <c r="P12" s="25"/>
      <c r="Q12" s="13">
        <f t="shared" si="1"/>
        <v>-305736172</v>
      </c>
    </row>
    <row r="13" spans="1:17" ht="21.75">
      <c r="A13" s="229" t="s">
        <v>238</v>
      </c>
      <c r="B13" s="229"/>
      <c r="C13" s="174">
        <v>0</v>
      </c>
      <c r="D13" s="229"/>
      <c r="E13" s="173">
        <v>0</v>
      </c>
      <c r="F13" s="43"/>
      <c r="G13" s="174">
        <v>0</v>
      </c>
      <c r="H13" s="43"/>
      <c r="I13" s="13">
        <f t="shared" si="0"/>
        <v>0</v>
      </c>
      <c r="J13" s="2"/>
      <c r="K13" s="175">
        <v>6828428</v>
      </c>
      <c r="L13" s="25"/>
      <c r="M13" s="151">
        <v>231010622498</v>
      </c>
      <c r="N13" s="25"/>
      <c r="O13" s="13">
        <v>-153561980859</v>
      </c>
      <c r="P13" s="25"/>
      <c r="Q13" s="13">
        <f t="shared" si="1"/>
        <v>77448641639</v>
      </c>
    </row>
    <row r="14" spans="1:17" ht="21.75">
      <c r="A14" s="229" t="s">
        <v>144</v>
      </c>
      <c r="B14" s="229"/>
      <c r="C14" s="174">
        <v>0</v>
      </c>
      <c r="D14" s="229"/>
      <c r="E14" s="173">
        <v>0</v>
      </c>
      <c r="F14" s="43"/>
      <c r="G14" s="174">
        <v>0</v>
      </c>
      <c r="H14" s="43"/>
      <c r="I14" s="13">
        <f t="shared" si="0"/>
        <v>0</v>
      </c>
      <c r="J14" s="2"/>
      <c r="K14" s="175">
        <v>1683662</v>
      </c>
      <c r="L14" s="25"/>
      <c r="M14" s="151">
        <v>977498733881</v>
      </c>
      <c r="N14" s="25"/>
      <c r="O14" s="13">
        <v>-476261264011</v>
      </c>
      <c r="P14" s="25"/>
      <c r="Q14" s="13">
        <f t="shared" si="1"/>
        <v>501237469870</v>
      </c>
    </row>
    <row r="15" spans="1:17" ht="21.75">
      <c r="A15" s="229" t="s">
        <v>346</v>
      </c>
      <c r="B15" s="229"/>
      <c r="C15" s="174">
        <v>0</v>
      </c>
      <c r="D15" s="229"/>
      <c r="E15" s="173">
        <v>0</v>
      </c>
      <c r="F15" s="43"/>
      <c r="G15" s="174">
        <v>0</v>
      </c>
      <c r="H15" s="43"/>
      <c r="I15" s="13">
        <f t="shared" si="0"/>
        <v>0</v>
      </c>
      <c r="J15" s="2"/>
      <c r="K15" s="175">
        <v>45561493</v>
      </c>
      <c r="L15" s="25"/>
      <c r="M15" s="151">
        <v>569101658846</v>
      </c>
      <c r="N15" s="25"/>
      <c r="O15" s="13">
        <v>-489342788442</v>
      </c>
      <c r="P15" s="25"/>
      <c r="Q15" s="13">
        <f t="shared" si="1"/>
        <v>79758870404</v>
      </c>
    </row>
    <row r="16" spans="1:17" ht="21.75">
      <c r="A16" s="229" t="s">
        <v>133</v>
      </c>
      <c r="B16" s="229"/>
      <c r="C16" s="174">
        <v>0</v>
      </c>
      <c r="D16" s="229"/>
      <c r="E16" s="173">
        <v>0</v>
      </c>
      <c r="F16" s="43"/>
      <c r="G16" s="174">
        <v>0</v>
      </c>
      <c r="H16" s="43"/>
      <c r="I16" s="13">
        <f t="shared" si="0"/>
        <v>0</v>
      </c>
      <c r="J16" s="2"/>
      <c r="K16" s="175">
        <v>58313630</v>
      </c>
      <c r="L16" s="25"/>
      <c r="M16" s="151">
        <v>639572728182</v>
      </c>
      <c r="N16" s="25"/>
      <c r="O16" s="13">
        <v>-594353571529</v>
      </c>
      <c r="P16" s="25"/>
      <c r="Q16" s="13">
        <f t="shared" si="1"/>
        <v>45219156653</v>
      </c>
    </row>
    <row r="17" spans="1:17" ht="21.75">
      <c r="A17" s="229" t="s">
        <v>132</v>
      </c>
      <c r="B17" s="229"/>
      <c r="C17" s="174">
        <v>0</v>
      </c>
      <c r="D17" s="229"/>
      <c r="E17" s="173">
        <v>0</v>
      </c>
      <c r="F17" s="43"/>
      <c r="G17" s="174">
        <v>0</v>
      </c>
      <c r="H17" s="43"/>
      <c r="I17" s="13">
        <f t="shared" si="0"/>
        <v>0</v>
      </c>
      <c r="J17" s="2"/>
      <c r="K17" s="175">
        <v>491200000</v>
      </c>
      <c r="L17" s="25"/>
      <c r="M17" s="151">
        <v>236920452927</v>
      </c>
      <c r="N17" s="25"/>
      <c r="O17" s="13">
        <v>-234257833507</v>
      </c>
      <c r="P17" s="25"/>
      <c r="Q17" s="13">
        <f t="shared" si="1"/>
        <v>2662619420</v>
      </c>
    </row>
    <row r="18" spans="1:17" ht="21.75">
      <c r="A18" s="229" t="s">
        <v>170</v>
      </c>
      <c r="B18" s="229"/>
      <c r="C18" s="174">
        <v>0</v>
      </c>
      <c r="D18" s="229"/>
      <c r="E18" s="173">
        <v>0</v>
      </c>
      <c r="F18" s="43"/>
      <c r="G18" s="174">
        <v>0</v>
      </c>
      <c r="H18" s="43"/>
      <c r="I18" s="13">
        <f t="shared" si="0"/>
        <v>0</v>
      </c>
      <c r="J18" s="2"/>
      <c r="K18" s="175">
        <v>77368497</v>
      </c>
      <c r="L18" s="25"/>
      <c r="M18" s="151">
        <v>618999606678</v>
      </c>
      <c r="N18" s="25"/>
      <c r="O18" s="13">
        <v>-292753280610</v>
      </c>
      <c r="P18" s="25"/>
      <c r="Q18" s="13">
        <f t="shared" si="1"/>
        <v>326246326068</v>
      </c>
    </row>
    <row r="19" spans="1:17" ht="21.75">
      <c r="A19" s="229" t="s">
        <v>256</v>
      </c>
      <c r="B19" s="229"/>
      <c r="C19" s="174">
        <v>0</v>
      </c>
      <c r="D19" s="229"/>
      <c r="E19" s="173">
        <v>0</v>
      </c>
      <c r="F19" s="43"/>
      <c r="G19" s="174">
        <v>0</v>
      </c>
      <c r="H19" s="43"/>
      <c r="I19" s="13">
        <f t="shared" si="0"/>
        <v>0</v>
      </c>
      <c r="J19" s="2"/>
      <c r="K19" s="175">
        <v>1235984</v>
      </c>
      <c r="L19" s="25"/>
      <c r="M19" s="151">
        <v>6999755427</v>
      </c>
      <c r="N19" s="25"/>
      <c r="O19" s="13">
        <v>-7298061576</v>
      </c>
      <c r="P19" s="25"/>
      <c r="Q19" s="13">
        <f t="shared" si="1"/>
        <v>-298306149</v>
      </c>
    </row>
    <row r="20" spans="1:17" ht="21.75">
      <c r="A20" s="229" t="s">
        <v>156</v>
      </c>
      <c r="B20" s="229"/>
      <c r="C20" s="174">
        <v>0</v>
      </c>
      <c r="D20" s="229"/>
      <c r="E20" s="173">
        <v>0</v>
      </c>
      <c r="F20" s="43"/>
      <c r="G20" s="174">
        <v>0</v>
      </c>
      <c r="H20" s="43"/>
      <c r="I20" s="13">
        <f t="shared" si="0"/>
        <v>0</v>
      </c>
      <c r="J20" s="2"/>
      <c r="K20" s="175">
        <v>10600000</v>
      </c>
      <c r="L20" s="25"/>
      <c r="M20" s="151">
        <v>32070600887</v>
      </c>
      <c r="N20" s="25"/>
      <c r="O20" s="13">
        <v>-33781397581</v>
      </c>
      <c r="P20" s="25"/>
      <c r="Q20" s="13">
        <f t="shared" si="1"/>
        <v>-1710796694</v>
      </c>
    </row>
    <row r="21" spans="1:17" ht="21.75">
      <c r="A21" s="229" t="s">
        <v>179</v>
      </c>
      <c r="B21" s="229"/>
      <c r="C21" s="174">
        <v>0</v>
      </c>
      <c r="D21" s="229"/>
      <c r="E21" s="173">
        <v>0</v>
      </c>
      <c r="F21" s="43"/>
      <c r="G21" s="174">
        <v>0</v>
      </c>
      <c r="H21" s="43"/>
      <c r="I21" s="13">
        <f t="shared" si="0"/>
        <v>0</v>
      </c>
      <c r="J21" s="2"/>
      <c r="K21" s="175">
        <v>7199408</v>
      </c>
      <c r="L21" s="25"/>
      <c r="M21" s="151">
        <v>21041229612</v>
      </c>
      <c r="N21" s="25"/>
      <c r="O21" s="13">
        <v>-21891952291</v>
      </c>
      <c r="P21" s="25"/>
      <c r="Q21" s="13">
        <f t="shared" si="1"/>
        <v>-850722679</v>
      </c>
    </row>
    <row r="22" spans="1:17" ht="21.75">
      <c r="A22" s="229" t="s">
        <v>338</v>
      </c>
      <c r="B22" s="229"/>
      <c r="C22" s="174">
        <v>0</v>
      </c>
      <c r="D22" s="229"/>
      <c r="E22" s="173">
        <v>0</v>
      </c>
      <c r="F22" s="43"/>
      <c r="G22" s="174">
        <v>0</v>
      </c>
      <c r="H22" s="43"/>
      <c r="I22" s="13">
        <f t="shared" si="0"/>
        <v>0</v>
      </c>
      <c r="J22" s="2"/>
      <c r="K22" s="175">
        <v>3000000</v>
      </c>
      <c r="L22" s="25"/>
      <c r="M22" s="151">
        <v>166989118996</v>
      </c>
      <c r="N22" s="25"/>
      <c r="O22" s="13">
        <v>-138557984201</v>
      </c>
      <c r="P22" s="25"/>
      <c r="Q22" s="13">
        <f t="shared" si="1"/>
        <v>28431134795</v>
      </c>
    </row>
    <row r="23" spans="1:17" ht="21.75">
      <c r="A23" s="229" t="s">
        <v>214</v>
      </c>
      <c r="B23" s="229"/>
      <c r="C23" s="174">
        <v>0</v>
      </c>
      <c r="D23" s="229"/>
      <c r="E23" s="173">
        <v>0</v>
      </c>
      <c r="F23" s="43"/>
      <c r="G23" s="174">
        <v>0</v>
      </c>
      <c r="H23" s="43"/>
      <c r="I23" s="13">
        <f t="shared" si="0"/>
        <v>0</v>
      </c>
      <c r="J23" s="2"/>
      <c r="K23" s="175">
        <v>6800000</v>
      </c>
      <c r="L23" s="25"/>
      <c r="M23" s="151">
        <v>60604580481</v>
      </c>
      <c r="N23" s="25"/>
      <c r="O23" s="13">
        <v>-45288918000</v>
      </c>
      <c r="P23" s="25"/>
      <c r="Q23" s="13">
        <f t="shared" si="1"/>
        <v>15315662481</v>
      </c>
    </row>
    <row r="24" spans="1:17" ht="21.75">
      <c r="A24" s="229" t="s">
        <v>152</v>
      </c>
      <c r="B24" s="229"/>
      <c r="C24" s="174">
        <v>0</v>
      </c>
      <c r="D24" s="229"/>
      <c r="E24" s="173">
        <v>0</v>
      </c>
      <c r="F24" s="43"/>
      <c r="G24" s="174">
        <v>0</v>
      </c>
      <c r="H24" s="43"/>
      <c r="I24" s="13">
        <f t="shared" si="0"/>
        <v>0</v>
      </c>
      <c r="J24" s="2"/>
      <c r="K24" s="175">
        <v>420735</v>
      </c>
      <c r="L24" s="25"/>
      <c r="M24" s="151">
        <v>18743591143</v>
      </c>
      <c r="N24" s="25"/>
      <c r="O24" s="13">
        <v>-18502567171</v>
      </c>
      <c r="P24" s="25"/>
      <c r="Q24" s="13">
        <f t="shared" si="1"/>
        <v>241023972</v>
      </c>
    </row>
    <row r="25" spans="1:17" ht="21.75">
      <c r="A25" s="229" t="s">
        <v>102</v>
      </c>
      <c r="B25" s="229"/>
      <c r="C25" s="174">
        <v>0</v>
      </c>
      <c r="D25" s="229"/>
      <c r="E25" s="173">
        <v>0</v>
      </c>
      <c r="F25" s="43"/>
      <c r="G25" s="174">
        <v>0</v>
      </c>
      <c r="H25" s="43"/>
      <c r="I25" s="13">
        <f t="shared" si="0"/>
        <v>0</v>
      </c>
      <c r="J25" s="2"/>
      <c r="K25" s="175">
        <v>1796755</v>
      </c>
      <c r="L25" s="25"/>
      <c r="M25" s="151">
        <v>27836214735</v>
      </c>
      <c r="N25" s="25"/>
      <c r="O25" s="13">
        <v>-23915401084</v>
      </c>
      <c r="P25" s="25"/>
      <c r="Q25" s="13">
        <f t="shared" si="1"/>
        <v>3920813651</v>
      </c>
    </row>
    <row r="26" spans="1:17" ht="21.75">
      <c r="A26" s="229" t="s">
        <v>86</v>
      </c>
      <c r="B26" s="229"/>
      <c r="C26" s="174">
        <v>0</v>
      </c>
      <c r="D26" s="229"/>
      <c r="E26" s="173">
        <v>0</v>
      </c>
      <c r="F26" s="43"/>
      <c r="G26" s="174">
        <v>0</v>
      </c>
      <c r="H26" s="43"/>
      <c r="I26" s="13">
        <f t="shared" si="0"/>
        <v>0</v>
      </c>
      <c r="J26" s="2"/>
      <c r="K26" s="175">
        <v>100468013</v>
      </c>
      <c r="L26" s="25"/>
      <c r="M26" s="151">
        <v>276340453746</v>
      </c>
      <c r="N26" s="25"/>
      <c r="O26" s="13">
        <v>-266008262400</v>
      </c>
      <c r="P26" s="25"/>
      <c r="Q26" s="13">
        <f t="shared" si="1"/>
        <v>10332191346</v>
      </c>
    </row>
    <row r="27" spans="1:17" ht="21.75">
      <c r="A27" s="229" t="s">
        <v>138</v>
      </c>
      <c r="B27" s="229"/>
      <c r="C27" s="174">
        <v>0</v>
      </c>
      <c r="D27" s="229"/>
      <c r="E27" s="173">
        <v>0</v>
      </c>
      <c r="F27" s="43"/>
      <c r="G27" s="174">
        <v>0</v>
      </c>
      <c r="H27" s="43"/>
      <c r="I27" s="13">
        <f t="shared" si="0"/>
        <v>0</v>
      </c>
      <c r="J27" s="2"/>
      <c r="K27" s="175">
        <v>39553431</v>
      </c>
      <c r="L27" s="25"/>
      <c r="M27" s="151">
        <v>1450632199762</v>
      </c>
      <c r="N27" s="25"/>
      <c r="O27" s="13">
        <v>-1069685618706</v>
      </c>
      <c r="P27" s="25"/>
      <c r="Q27" s="13">
        <f t="shared" si="1"/>
        <v>380946581056</v>
      </c>
    </row>
    <row r="28" spans="1:17" ht="21.75">
      <c r="A28" s="229" t="s">
        <v>240</v>
      </c>
      <c r="B28" s="229"/>
      <c r="C28" s="174">
        <v>0</v>
      </c>
      <c r="D28" s="229"/>
      <c r="E28" s="173">
        <v>0</v>
      </c>
      <c r="F28" s="43"/>
      <c r="G28" s="174">
        <v>0</v>
      </c>
      <c r="H28" s="43"/>
      <c r="I28" s="13">
        <f t="shared" si="0"/>
        <v>0</v>
      </c>
      <c r="J28" s="2"/>
      <c r="K28" s="175">
        <v>2121422</v>
      </c>
      <c r="L28" s="25"/>
      <c r="M28" s="151">
        <v>492111121390</v>
      </c>
      <c r="N28" s="25"/>
      <c r="O28" s="13">
        <v>-312938693851</v>
      </c>
      <c r="P28" s="25"/>
      <c r="Q28" s="13">
        <f t="shared" si="1"/>
        <v>179172427539</v>
      </c>
    </row>
    <row r="29" spans="1:17" ht="21.75">
      <c r="A29" s="229" t="s">
        <v>151</v>
      </c>
      <c r="B29" s="229"/>
      <c r="C29" s="174">
        <v>0</v>
      </c>
      <c r="D29" s="229"/>
      <c r="E29" s="173">
        <v>0</v>
      </c>
      <c r="F29" s="43"/>
      <c r="G29" s="174">
        <v>0</v>
      </c>
      <c r="H29" s="43"/>
      <c r="I29" s="13">
        <f t="shared" si="0"/>
        <v>0</v>
      </c>
      <c r="J29" s="2"/>
      <c r="K29" s="175">
        <v>21951877</v>
      </c>
      <c r="L29" s="25"/>
      <c r="M29" s="151">
        <v>126512426897</v>
      </c>
      <c r="N29" s="25"/>
      <c r="O29" s="13">
        <v>-125908689429</v>
      </c>
      <c r="P29" s="25"/>
      <c r="Q29" s="13">
        <f t="shared" si="1"/>
        <v>603737468</v>
      </c>
    </row>
    <row r="30" spans="1:17" ht="21.75">
      <c r="A30" s="229" t="s">
        <v>306</v>
      </c>
      <c r="B30" s="229"/>
      <c r="C30" s="174">
        <v>0</v>
      </c>
      <c r="D30" s="229"/>
      <c r="E30" s="173">
        <v>0</v>
      </c>
      <c r="F30" s="43"/>
      <c r="G30" s="174">
        <v>0</v>
      </c>
      <c r="H30" s="43"/>
      <c r="I30" s="13">
        <f t="shared" si="0"/>
        <v>0</v>
      </c>
      <c r="J30" s="2"/>
      <c r="K30" s="175">
        <v>23495326</v>
      </c>
      <c r="L30" s="25"/>
      <c r="M30" s="151">
        <v>66297415442</v>
      </c>
      <c r="N30" s="25"/>
      <c r="O30" s="13">
        <v>-48277020867</v>
      </c>
      <c r="P30" s="25"/>
      <c r="Q30" s="13">
        <f t="shared" si="1"/>
        <v>18020394575</v>
      </c>
    </row>
    <row r="31" spans="1:17" ht="21.75">
      <c r="A31" s="229" t="s">
        <v>265</v>
      </c>
      <c r="B31" s="229"/>
      <c r="C31" s="174">
        <v>0</v>
      </c>
      <c r="D31" s="229"/>
      <c r="E31" s="173">
        <v>0</v>
      </c>
      <c r="F31" s="43"/>
      <c r="G31" s="174">
        <v>0</v>
      </c>
      <c r="H31" s="43"/>
      <c r="I31" s="13">
        <f t="shared" si="0"/>
        <v>0</v>
      </c>
      <c r="J31" s="2"/>
      <c r="K31" s="175">
        <v>8650832</v>
      </c>
      <c r="L31" s="25"/>
      <c r="M31" s="151">
        <v>24573556366</v>
      </c>
      <c r="N31" s="25"/>
      <c r="O31" s="13">
        <v>-24056341809</v>
      </c>
      <c r="P31" s="25"/>
      <c r="Q31" s="13">
        <f t="shared" si="1"/>
        <v>517214557</v>
      </c>
    </row>
    <row r="32" spans="1:17" ht="21.75">
      <c r="A32" s="229" t="s">
        <v>246</v>
      </c>
      <c r="B32" s="229"/>
      <c r="C32" s="174">
        <v>0</v>
      </c>
      <c r="D32" s="229"/>
      <c r="E32" s="173">
        <v>0</v>
      </c>
      <c r="F32" s="43"/>
      <c r="G32" s="174">
        <v>0</v>
      </c>
      <c r="H32" s="43"/>
      <c r="I32" s="13">
        <f t="shared" si="0"/>
        <v>0</v>
      </c>
      <c r="J32" s="2"/>
      <c r="K32" s="175">
        <v>600000</v>
      </c>
      <c r="L32" s="25"/>
      <c r="M32" s="151">
        <v>21089636329</v>
      </c>
      <c r="N32" s="25"/>
      <c r="O32" s="13">
        <v>-20624549400</v>
      </c>
      <c r="P32" s="25"/>
      <c r="Q32" s="13">
        <f t="shared" si="1"/>
        <v>465086929</v>
      </c>
    </row>
    <row r="33" spans="1:17" ht="21.75">
      <c r="A33" s="229" t="s">
        <v>244</v>
      </c>
      <c r="B33" s="229"/>
      <c r="C33" s="174">
        <v>0</v>
      </c>
      <c r="D33" s="229"/>
      <c r="E33" s="173">
        <v>0</v>
      </c>
      <c r="F33" s="43"/>
      <c r="G33" s="174">
        <v>0</v>
      </c>
      <c r="H33" s="43"/>
      <c r="I33" s="13">
        <f t="shared" si="0"/>
        <v>0</v>
      </c>
      <c r="J33" s="2"/>
      <c r="K33" s="175">
        <v>9809643</v>
      </c>
      <c r="L33" s="25"/>
      <c r="M33" s="151">
        <v>72629755480</v>
      </c>
      <c r="N33" s="25"/>
      <c r="O33" s="13">
        <v>-59431717124</v>
      </c>
      <c r="P33" s="25"/>
      <c r="Q33" s="13">
        <f t="shared" si="1"/>
        <v>13198038356</v>
      </c>
    </row>
    <row r="34" spans="1:17" ht="21.75">
      <c r="A34" s="229" t="s">
        <v>255</v>
      </c>
      <c r="B34" s="229"/>
      <c r="C34" s="174">
        <v>0</v>
      </c>
      <c r="D34" s="229"/>
      <c r="E34" s="173">
        <v>0</v>
      </c>
      <c r="F34" s="43"/>
      <c r="G34" s="174">
        <v>0</v>
      </c>
      <c r="H34" s="43"/>
      <c r="I34" s="13">
        <f t="shared" si="0"/>
        <v>0</v>
      </c>
      <c r="J34" s="2"/>
      <c r="K34" s="175">
        <v>1074000</v>
      </c>
      <c r="L34" s="25"/>
      <c r="M34" s="151">
        <v>41078852971</v>
      </c>
      <c r="N34" s="25"/>
      <c r="O34" s="13">
        <v>-36517379737</v>
      </c>
      <c r="P34" s="25"/>
      <c r="Q34" s="13">
        <f t="shared" si="1"/>
        <v>4561473234</v>
      </c>
    </row>
    <row r="35" spans="1:17" ht="21.75">
      <c r="A35" s="229" t="s">
        <v>224</v>
      </c>
      <c r="B35" s="229"/>
      <c r="C35" s="174">
        <v>0</v>
      </c>
      <c r="D35" s="229"/>
      <c r="E35" s="173">
        <v>0</v>
      </c>
      <c r="F35" s="43"/>
      <c r="G35" s="174">
        <v>0</v>
      </c>
      <c r="H35" s="43"/>
      <c r="I35" s="13">
        <f t="shared" si="0"/>
        <v>0</v>
      </c>
      <c r="J35" s="2"/>
      <c r="K35" s="175">
        <v>1988590</v>
      </c>
      <c r="L35" s="25"/>
      <c r="M35" s="151">
        <v>50226548936</v>
      </c>
      <c r="N35" s="25"/>
      <c r="O35" s="13">
        <v>-74855625755</v>
      </c>
      <c r="P35" s="25"/>
      <c r="Q35" s="13">
        <f t="shared" si="1"/>
        <v>-24629076819</v>
      </c>
    </row>
    <row r="36" spans="1:17" ht="21.75">
      <c r="A36" s="229" t="s">
        <v>81</v>
      </c>
      <c r="B36" s="229"/>
      <c r="C36" s="174">
        <v>0</v>
      </c>
      <c r="D36" s="229"/>
      <c r="E36" s="173">
        <v>0</v>
      </c>
      <c r="F36" s="43"/>
      <c r="G36" s="174">
        <v>0</v>
      </c>
      <c r="H36" s="43"/>
      <c r="I36" s="13">
        <f t="shared" si="0"/>
        <v>0</v>
      </c>
      <c r="J36" s="2"/>
      <c r="K36" s="175">
        <v>48981262</v>
      </c>
      <c r="L36" s="25"/>
      <c r="M36" s="151">
        <v>132429939299</v>
      </c>
      <c r="N36" s="25"/>
      <c r="O36" s="13">
        <v>-128745646679</v>
      </c>
      <c r="P36" s="25"/>
      <c r="Q36" s="13">
        <f t="shared" si="1"/>
        <v>3684292620</v>
      </c>
    </row>
    <row r="37" spans="1:17" s="232" customFormat="1" ht="21.75">
      <c r="A37" s="229" t="s">
        <v>129</v>
      </c>
      <c r="B37" s="231"/>
      <c r="C37" s="174">
        <v>0</v>
      </c>
      <c r="D37" s="13"/>
      <c r="E37" s="173">
        <v>0</v>
      </c>
      <c r="F37" s="13"/>
      <c r="G37" s="174">
        <v>0</v>
      </c>
      <c r="H37" s="13"/>
      <c r="I37" s="13">
        <f t="shared" si="0"/>
        <v>0</v>
      </c>
      <c r="J37" s="13"/>
      <c r="K37" s="13">
        <v>38636942</v>
      </c>
      <c r="L37" s="13"/>
      <c r="M37" s="13">
        <v>86966111456</v>
      </c>
      <c r="N37" s="13"/>
      <c r="O37" s="13">
        <v>-113608060396</v>
      </c>
      <c r="P37" s="13"/>
      <c r="Q37" s="13">
        <f t="shared" si="1"/>
        <v>-26641948940</v>
      </c>
    </row>
    <row r="38" spans="1:17" s="232" customFormat="1" ht="21.75">
      <c r="A38" s="229" t="s">
        <v>84</v>
      </c>
      <c r="B38" s="231"/>
      <c r="C38" s="174">
        <v>0</v>
      </c>
      <c r="D38" s="13"/>
      <c r="E38" s="173">
        <v>0</v>
      </c>
      <c r="F38" s="13"/>
      <c r="G38" s="174">
        <v>0</v>
      </c>
      <c r="H38" s="13"/>
      <c r="I38" s="13">
        <f t="shared" si="0"/>
        <v>0</v>
      </c>
      <c r="J38" s="13"/>
      <c r="K38" s="13">
        <v>3782232</v>
      </c>
      <c r="L38" s="13"/>
      <c r="M38" s="13">
        <v>47628799934</v>
      </c>
      <c r="N38" s="13"/>
      <c r="O38" s="13">
        <v>-46278759162</v>
      </c>
      <c r="P38" s="13"/>
      <c r="Q38" s="13">
        <f t="shared" si="1"/>
        <v>1350040772</v>
      </c>
    </row>
    <row r="39" spans="1:17" s="232" customFormat="1" ht="21.75">
      <c r="A39" s="229" t="s">
        <v>196</v>
      </c>
      <c r="B39" s="231"/>
      <c r="C39" s="174">
        <v>0</v>
      </c>
      <c r="D39" s="13"/>
      <c r="E39" s="173">
        <v>0</v>
      </c>
      <c r="F39" s="13"/>
      <c r="G39" s="174">
        <v>0</v>
      </c>
      <c r="H39" s="13"/>
      <c r="I39" s="13">
        <f t="shared" si="0"/>
        <v>0</v>
      </c>
      <c r="J39" s="13"/>
      <c r="K39" s="13">
        <v>1046764</v>
      </c>
      <c r="L39" s="13"/>
      <c r="M39" s="13">
        <v>7985778880</v>
      </c>
      <c r="N39" s="13"/>
      <c r="O39" s="13">
        <v>-7517254888</v>
      </c>
      <c r="P39" s="13"/>
      <c r="Q39" s="13">
        <f t="shared" si="1"/>
        <v>468523992</v>
      </c>
    </row>
    <row r="40" spans="1:17" s="232" customFormat="1" ht="21.75">
      <c r="A40" s="229" t="s">
        <v>161</v>
      </c>
      <c r="B40" s="231"/>
      <c r="C40" s="174">
        <v>0</v>
      </c>
      <c r="D40" s="13"/>
      <c r="E40" s="173">
        <v>0</v>
      </c>
      <c r="F40" s="13"/>
      <c r="G40" s="174">
        <v>0</v>
      </c>
      <c r="H40" s="13"/>
      <c r="I40" s="13">
        <f t="shared" si="0"/>
        <v>0</v>
      </c>
      <c r="J40" s="13"/>
      <c r="K40" s="13">
        <v>8388161</v>
      </c>
      <c r="L40" s="13"/>
      <c r="M40" s="13">
        <v>59152956521</v>
      </c>
      <c r="N40" s="13"/>
      <c r="O40" s="13">
        <v>-55119552853</v>
      </c>
      <c r="P40" s="13"/>
      <c r="Q40" s="13">
        <f t="shared" si="1"/>
        <v>4033403668</v>
      </c>
    </row>
    <row r="41" spans="1:17" s="232" customFormat="1" ht="21.75">
      <c r="A41" s="229" t="s">
        <v>234</v>
      </c>
      <c r="B41" s="231"/>
      <c r="C41" s="174">
        <v>0</v>
      </c>
      <c r="D41" s="13"/>
      <c r="E41" s="173">
        <v>0</v>
      </c>
      <c r="F41" s="13"/>
      <c r="G41" s="174">
        <v>0</v>
      </c>
      <c r="H41" s="13"/>
      <c r="I41" s="13">
        <f t="shared" si="0"/>
        <v>0</v>
      </c>
      <c r="J41" s="13"/>
      <c r="K41" s="13">
        <v>1808314</v>
      </c>
      <c r="L41" s="13"/>
      <c r="M41" s="13">
        <v>11861883038</v>
      </c>
      <c r="N41" s="13"/>
      <c r="O41" s="13">
        <v>-9509063477</v>
      </c>
      <c r="P41" s="13"/>
      <c r="Q41" s="13">
        <f t="shared" si="1"/>
        <v>2352819561</v>
      </c>
    </row>
    <row r="42" spans="1:17" s="232" customFormat="1" ht="21.75">
      <c r="A42" s="229" t="s">
        <v>282</v>
      </c>
      <c r="B42" s="231"/>
      <c r="C42" s="174">
        <v>0</v>
      </c>
      <c r="D42" s="13"/>
      <c r="E42" s="173">
        <v>0</v>
      </c>
      <c r="F42" s="13"/>
      <c r="G42" s="174">
        <v>0</v>
      </c>
      <c r="H42" s="13"/>
      <c r="I42" s="13">
        <f t="shared" si="0"/>
        <v>0</v>
      </c>
      <c r="J42" s="13"/>
      <c r="K42" s="13">
        <v>36749422</v>
      </c>
      <c r="L42" s="13"/>
      <c r="M42" s="13">
        <v>521075637141</v>
      </c>
      <c r="N42" s="13"/>
      <c r="O42" s="13">
        <v>-268216948562</v>
      </c>
      <c r="P42" s="13"/>
      <c r="Q42" s="13">
        <f t="shared" si="1"/>
        <v>252858688579</v>
      </c>
    </row>
    <row r="43" spans="1:17" s="232" customFormat="1" ht="21.75">
      <c r="A43" s="229" t="s">
        <v>198</v>
      </c>
      <c r="B43" s="231"/>
      <c r="C43" s="174">
        <v>0</v>
      </c>
      <c r="D43" s="13"/>
      <c r="E43" s="173">
        <v>0</v>
      </c>
      <c r="F43" s="13"/>
      <c r="G43" s="174">
        <v>0</v>
      </c>
      <c r="H43" s="13"/>
      <c r="I43" s="13">
        <f t="shared" si="0"/>
        <v>0</v>
      </c>
      <c r="J43" s="13"/>
      <c r="K43" s="13">
        <v>22892612</v>
      </c>
      <c r="L43" s="13"/>
      <c r="M43" s="13">
        <v>89744622011</v>
      </c>
      <c r="N43" s="13"/>
      <c r="O43" s="13">
        <v>-74771622735</v>
      </c>
      <c r="P43" s="13"/>
      <c r="Q43" s="13">
        <f t="shared" si="1"/>
        <v>14972999276</v>
      </c>
    </row>
    <row r="44" spans="1:17" s="232" customFormat="1" ht="21.75">
      <c r="A44" s="229" t="s">
        <v>145</v>
      </c>
      <c r="B44" s="231"/>
      <c r="C44" s="174">
        <v>0</v>
      </c>
      <c r="D44" s="13"/>
      <c r="E44" s="173">
        <v>0</v>
      </c>
      <c r="F44" s="13"/>
      <c r="G44" s="174">
        <v>0</v>
      </c>
      <c r="H44" s="13"/>
      <c r="I44" s="13">
        <f t="shared" si="0"/>
        <v>0</v>
      </c>
      <c r="J44" s="13"/>
      <c r="K44" s="13">
        <v>3876660</v>
      </c>
      <c r="L44" s="13"/>
      <c r="M44" s="13">
        <v>8815267491</v>
      </c>
      <c r="N44" s="13"/>
      <c r="O44" s="13">
        <v>-8786194033</v>
      </c>
      <c r="P44" s="13"/>
      <c r="Q44" s="13">
        <f t="shared" si="1"/>
        <v>29073458</v>
      </c>
    </row>
    <row r="45" spans="1:17" s="232" customFormat="1" ht="21.75">
      <c r="A45" s="229" t="s">
        <v>150</v>
      </c>
      <c r="B45" s="231"/>
      <c r="C45" s="174">
        <v>400000</v>
      </c>
      <c r="D45" s="13"/>
      <c r="E45" s="173">
        <v>2440984216</v>
      </c>
      <c r="F45" s="13"/>
      <c r="G45" s="174">
        <v>-3067389432</v>
      </c>
      <c r="H45" s="13"/>
      <c r="I45" s="13">
        <f t="shared" si="0"/>
        <v>-626405216</v>
      </c>
      <c r="J45" s="13"/>
      <c r="K45" s="13">
        <v>1296575</v>
      </c>
      <c r="L45" s="13"/>
      <c r="M45" s="13">
        <v>11605978876</v>
      </c>
      <c r="N45" s="13"/>
      <c r="O45" s="13">
        <v>-12247165335</v>
      </c>
      <c r="P45" s="13"/>
      <c r="Q45" s="13">
        <f t="shared" si="1"/>
        <v>-641186459</v>
      </c>
    </row>
    <row r="46" spans="1:17" s="232" customFormat="1" ht="21.75">
      <c r="A46" s="229" t="s">
        <v>176</v>
      </c>
      <c r="B46" s="231"/>
      <c r="C46" s="174">
        <v>0</v>
      </c>
      <c r="D46" s="13"/>
      <c r="E46" s="173">
        <v>0</v>
      </c>
      <c r="F46" s="13"/>
      <c r="G46" s="174">
        <v>0</v>
      </c>
      <c r="H46" s="13"/>
      <c r="I46" s="13">
        <f t="shared" si="0"/>
        <v>0</v>
      </c>
      <c r="J46" s="13"/>
      <c r="K46" s="13">
        <v>114102748</v>
      </c>
      <c r="L46" s="13"/>
      <c r="M46" s="13">
        <v>982630675421</v>
      </c>
      <c r="N46" s="13"/>
      <c r="O46" s="13">
        <v>-986416575887</v>
      </c>
      <c r="P46" s="13"/>
      <c r="Q46" s="13">
        <f t="shared" si="1"/>
        <v>-3785900466</v>
      </c>
    </row>
    <row r="47" spans="1:17" s="232" customFormat="1" ht="21.75">
      <c r="A47" s="229" t="s">
        <v>134</v>
      </c>
      <c r="B47" s="231"/>
      <c r="C47" s="174">
        <v>0</v>
      </c>
      <c r="D47" s="13"/>
      <c r="E47" s="173">
        <v>0</v>
      </c>
      <c r="F47" s="13"/>
      <c r="G47" s="174">
        <v>0</v>
      </c>
      <c r="H47" s="13"/>
      <c r="I47" s="13">
        <f t="shared" si="0"/>
        <v>0</v>
      </c>
      <c r="J47" s="13"/>
      <c r="K47" s="13">
        <v>1288406</v>
      </c>
      <c r="L47" s="13"/>
      <c r="M47" s="13">
        <v>15599391146</v>
      </c>
      <c r="N47" s="13"/>
      <c r="O47" s="13">
        <v>-11714775315</v>
      </c>
      <c r="P47" s="13"/>
      <c r="Q47" s="13">
        <f t="shared" si="1"/>
        <v>3884615831</v>
      </c>
    </row>
    <row r="48" spans="1:17" s="232" customFormat="1" ht="21.75">
      <c r="A48" s="229" t="s">
        <v>347</v>
      </c>
      <c r="B48" s="231"/>
      <c r="C48" s="174">
        <v>0</v>
      </c>
      <c r="D48" s="13"/>
      <c r="E48" s="173">
        <v>0</v>
      </c>
      <c r="F48" s="13"/>
      <c r="G48" s="174">
        <v>0</v>
      </c>
      <c r="H48" s="13"/>
      <c r="I48" s="13">
        <f t="shared" si="0"/>
        <v>0</v>
      </c>
      <c r="J48" s="13"/>
      <c r="K48" s="13">
        <v>7200000</v>
      </c>
      <c r="L48" s="13"/>
      <c r="M48" s="13">
        <v>18927135370</v>
      </c>
      <c r="N48" s="13"/>
      <c r="O48" s="13">
        <v>-17604493788</v>
      </c>
      <c r="P48" s="13"/>
      <c r="Q48" s="13">
        <f t="shared" si="1"/>
        <v>1322641582</v>
      </c>
    </row>
    <row r="49" spans="1:17" s="232" customFormat="1" ht="21.75">
      <c r="A49" s="229" t="s">
        <v>106</v>
      </c>
      <c r="B49" s="231"/>
      <c r="C49" s="174">
        <v>0</v>
      </c>
      <c r="D49" s="13"/>
      <c r="E49" s="173">
        <v>0</v>
      </c>
      <c r="F49" s="13"/>
      <c r="G49" s="174">
        <v>0</v>
      </c>
      <c r="H49" s="13"/>
      <c r="I49" s="13">
        <f t="shared" si="0"/>
        <v>0</v>
      </c>
      <c r="J49" s="13"/>
      <c r="K49" s="13">
        <v>44392</v>
      </c>
      <c r="L49" s="13"/>
      <c r="M49" s="13">
        <v>1374184564</v>
      </c>
      <c r="N49" s="13"/>
      <c r="O49" s="13">
        <v>-1373700519</v>
      </c>
      <c r="P49" s="13"/>
      <c r="Q49" s="13">
        <f t="shared" si="1"/>
        <v>484045</v>
      </c>
    </row>
    <row r="50" spans="1:17" s="232" customFormat="1" ht="21.75">
      <c r="A50" s="229" t="s">
        <v>143</v>
      </c>
      <c r="B50" s="231"/>
      <c r="C50" s="174">
        <v>0</v>
      </c>
      <c r="D50" s="13"/>
      <c r="E50" s="173">
        <v>0</v>
      </c>
      <c r="F50" s="13"/>
      <c r="G50" s="174">
        <v>0</v>
      </c>
      <c r="H50" s="13"/>
      <c r="I50" s="13">
        <f t="shared" si="0"/>
        <v>0</v>
      </c>
      <c r="J50" s="13"/>
      <c r="K50" s="13">
        <v>1300000</v>
      </c>
      <c r="L50" s="13"/>
      <c r="M50" s="13">
        <v>110977618195</v>
      </c>
      <c r="N50" s="13"/>
      <c r="O50" s="13">
        <v>-119108065050</v>
      </c>
      <c r="P50" s="13"/>
      <c r="Q50" s="13">
        <f t="shared" si="1"/>
        <v>-8130446855</v>
      </c>
    </row>
    <row r="51" spans="1:17" s="232" customFormat="1" ht="21.75">
      <c r="A51" s="229" t="s">
        <v>135</v>
      </c>
      <c r="B51" s="231"/>
      <c r="C51" s="174">
        <v>0</v>
      </c>
      <c r="D51" s="13"/>
      <c r="E51" s="173">
        <v>0</v>
      </c>
      <c r="F51" s="13"/>
      <c r="G51" s="174">
        <v>0</v>
      </c>
      <c r="H51" s="13"/>
      <c r="I51" s="13">
        <f t="shared" si="0"/>
        <v>0</v>
      </c>
      <c r="J51" s="13"/>
      <c r="K51" s="13">
        <v>2248639</v>
      </c>
      <c r="L51" s="13"/>
      <c r="M51" s="13">
        <v>9264975387</v>
      </c>
      <c r="N51" s="13"/>
      <c r="O51" s="13">
        <v>-13111123798</v>
      </c>
      <c r="P51" s="13"/>
      <c r="Q51" s="13">
        <f t="shared" si="1"/>
        <v>-3846148411</v>
      </c>
    </row>
    <row r="52" spans="1:17" s="232" customFormat="1" ht="21.75">
      <c r="A52" s="229" t="s">
        <v>201</v>
      </c>
      <c r="B52" s="231"/>
      <c r="C52" s="174">
        <v>0</v>
      </c>
      <c r="D52" s="13"/>
      <c r="E52" s="173">
        <v>0</v>
      </c>
      <c r="F52" s="13"/>
      <c r="G52" s="174">
        <v>0</v>
      </c>
      <c r="H52" s="13"/>
      <c r="I52" s="13">
        <f t="shared" si="0"/>
        <v>0</v>
      </c>
      <c r="J52" s="13"/>
      <c r="K52" s="13">
        <v>29433697</v>
      </c>
      <c r="L52" s="13"/>
      <c r="M52" s="13">
        <v>159674423891</v>
      </c>
      <c r="N52" s="13"/>
      <c r="O52" s="13">
        <v>-154745077117</v>
      </c>
      <c r="P52" s="13"/>
      <c r="Q52" s="13">
        <f t="shared" si="1"/>
        <v>4929346774</v>
      </c>
    </row>
    <row r="53" spans="1:17" s="232" customFormat="1" ht="21.75">
      <c r="A53" s="229" t="s">
        <v>128</v>
      </c>
      <c r="B53" s="231"/>
      <c r="C53" s="174">
        <v>0</v>
      </c>
      <c r="D53" s="13"/>
      <c r="E53" s="173">
        <v>0</v>
      </c>
      <c r="F53" s="13"/>
      <c r="G53" s="174">
        <v>0</v>
      </c>
      <c r="H53" s="13"/>
      <c r="I53" s="13">
        <f t="shared" si="0"/>
        <v>0</v>
      </c>
      <c r="J53" s="13"/>
      <c r="K53" s="13">
        <v>20412726</v>
      </c>
      <c r="L53" s="13"/>
      <c r="M53" s="13">
        <v>1027127492523</v>
      </c>
      <c r="N53" s="13"/>
      <c r="O53" s="13">
        <v>-931643296224</v>
      </c>
      <c r="P53" s="13"/>
      <c r="Q53" s="13">
        <f t="shared" si="1"/>
        <v>95484196299</v>
      </c>
    </row>
    <row r="54" spans="1:17" s="232" customFormat="1" ht="21.75">
      <c r="A54" s="229" t="s">
        <v>110</v>
      </c>
      <c r="B54" s="231"/>
      <c r="C54" s="174">
        <v>305601927</v>
      </c>
      <c r="D54" s="13"/>
      <c r="E54" s="173">
        <v>278801890471</v>
      </c>
      <c r="F54" s="13"/>
      <c r="G54" s="174">
        <v>-299618137589</v>
      </c>
      <c r="H54" s="13"/>
      <c r="I54" s="13">
        <f t="shared" si="0"/>
        <v>-20816247118</v>
      </c>
      <c r="J54" s="13"/>
      <c r="K54" s="13">
        <v>1231907575</v>
      </c>
      <c r="L54" s="13"/>
      <c r="M54" s="13">
        <v>1554353908150</v>
      </c>
      <c r="N54" s="13"/>
      <c r="O54" s="13">
        <v>-1582241376898</v>
      </c>
      <c r="P54" s="13"/>
      <c r="Q54" s="13">
        <f t="shared" si="1"/>
        <v>-27887468748</v>
      </c>
    </row>
    <row r="55" spans="1:17" s="232" customFormat="1" ht="21.75">
      <c r="A55" s="229" t="s">
        <v>187</v>
      </c>
      <c r="B55" s="231"/>
      <c r="C55" s="174">
        <v>0</v>
      </c>
      <c r="D55" s="13"/>
      <c r="E55" s="173">
        <v>0</v>
      </c>
      <c r="F55" s="13"/>
      <c r="G55" s="174">
        <v>0</v>
      </c>
      <c r="H55" s="13"/>
      <c r="I55" s="13">
        <f t="shared" si="0"/>
        <v>0</v>
      </c>
      <c r="J55" s="13"/>
      <c r="K55" s="13">
        <v>2700000</v>
      </c>
      <c r="L55" s="13"/>
      <c r="M55" s="13">
        <v>41823134488</v>
      </c>
      <c r="N55" s="13"/>
      <c r="O55" s="13">
        <v>-30972609900</v>
      </c>
      <c r="P55" s="13"/>
      <c r="Q55" s="13">
        <f t="shared" si="1"/>
        <v>10850524588</v>
      </c>
    </row>
    <row r="56" spans="1:17" s="232" customFormat="1" ht="21.75">
      <c r="A56" s="229" t="s">
        <v>188</v>
      </c>
      <c r="B56" s="231"/>
      <c r="C56" s="174">
        <v>0</v>
      </c>
      <c r="D56" s="13"/>
      <c r="E56" s="173">
        <v>0</v>
      </c>
      <c r="F56" s="13"/>
      <c r="G56" s="174">
        <v>0</v>
      </c>
      <c r="H56" s="13"/>
      <c r="I56" s="13">
        <f t="shared" si="0"/>
        <v>0</v>
      </c>
      <c r="J56" s="13"/>
      <c r="K56" s="13">
        <v>71260693</v>
      </c>
      <c r="L56" s="13"/>
      <c r="M56" s="13">
        <v>238746017224</v>
      </c>
      <c r="N56" s="13"/>
      <c r="O56" s="13">
        <v>-193304808380</v>
      </c>
      <c r="P56" s="13"/>
      <c r="Q56" s="13">
        <f t="shared" si="1"/>
        <v>45441208844</v>
      </c>
    </row>
    <row r="57" spans="1:17" s="232" customFormat="1" ht="21.75">
      <c r="A57" s="229" t="s">
        <v>190</v>
      </c>
      <c r="B57" s="231"/>
      <c r="C57" s="174">
        <v>0</v>
      </c>
      <c r="D57" s="13"/>
      <c r="E57" s="173">
        <v>0</v>
      </c>
      <c r="F57" s="13"/>
      <c r="G57" s="174">
        <v>0</v>
      </c>
      <c r="H57" s="13"/>
      <c r="I57" s="13">
        <f t="shared" si="0"/>
        <v>0</v>
      </c>
      <c r="J57" s="13"/>
      <c r="K57" s="13">
        <v>2803177</v>
      </c>
      <c r="L57" s="13"/>
      <c r="M57" s="13">
        <v>114976985557</v>
      </c>
      <c r="N57" s="13"/>
      <c r="O57" s="13">
        <v>-96573964392</v>
      </c>
      <c r="P57" s="13"/>
      <c r="Q57" s="13">
        <f t="shared" si="1"/>
        <v>18403021165</v>
      </c>
    </row>
    <row r="58" spans="1:17" s="232" customFormat="1" ht="21.75">
      <c r="A58" s="229" t="s">
        <v>336</v>
      </c>
      <c r="B58" s="231"/>
      <c r="C58" s="174">
        <v>0</v>
      </c>
      <c r="D58" s="13"/>
      <c r="E58" s="173">
        <v>0</v>
      </c>
      <c r="F58" s="13"/>
      <c r="G58" s="174">
        <v>0</v>
      </c>
      <c r="H58" s="13"/>
      <c r="I58" s="13">
        <f t="shared" si="0"/>
        <v>0</v>
      </c>
      <c r="J58" s="13"/>
      <c r="K58" s="13">
        <v>28995220</v>
      </c>
      <c r="L58" s="13"/>
      <c r="M58" s="13">
        <v>69211522590</v>
      </c>
      <c r="N58" s="13"/>
      <c r="O58" s="13">
        <v>-58708192429</v>
      </c>
      <c r="P58" s="13"/>
      <c r="Q58" s="13">
        <f t="shared" si="1"/>
        <v>10503330161</v>
      </c>
    </row>
    <row r="59" spans="1:17" s="232" customFormat="1" ht="21.75">
      <c r="A59" s="229" t="s">
        <v>305</v>
      </c>
      <c r="B59" s="231"/>
      <c r="C59" s="174">
        <v>0</v>
      </c>
      <c r="D59" s="13"/>
      <c r="E59" s="173">
        <v>0</v>
      </c>
      <c r="F59" s="13"/>
      <c r="G59" s="174">
        <v>0</v>
      </c>
      <c r="H59" s="13"/>
      <c r="I59" s="13">
        <f t="shared" si="0"/>
        <v>0</v>
      </c>
      <c r="J59" s="13"/>
      <c r="K59" s="13">
        <v>57590</v>
      </c>
      <c r="L59" s="13"/>
      <c r="M59" s="13">
        <v>367058021</v>
      </c>
      <c r="N59" s="13"/>
      <c r="O59" s="13">
        <v>-230216940</v>
      </c>
      <c r="P59" s="13"/>
      <c r="Q59" s="13">
        <f t="shared" si="1"/>
        <v>136841081</v>
      </c>
    </row>
    <row r="60" spans="1:17" s="232" customFormat="1" ht="21.75">
      <c r="A60" s="229" t="s">
        <v>335</v>
      </c>
      <c r="B60" s="231"/>
      <c r="C60" s="174">
        <v>0</v>
      </c>
      <c r="D60" s="13"/>
      <c r="E60" s="173">
        <v>0</v>
      </c>
      <c r="F60" s="13"/>
      <c r="G60" s="174">
        <v>0</v>
      </c>
      <c r="H60" s="13"/>
      <c r="I60" s="13">
        <f t="shared" si="0"/>
        <v>0</v>
      </c>
      <c r="J60" s="13"/>
      <c r="K60" s="13">
        <v>189492</v>
      </c>
      <c r="L60" s="13"/>
      <c r="M60" s="13">
        <v>779892272</v>
      </c>
      <c r="N60" s="13"/>
      <c r="O60" s="13">
        <v>-739037270</v>
      </c>
      <c r="P60" s="13"/>
      <c r="Q60" s="13">
        <f t="shared" si="1"/>
        <v>40855002</v>
      </c>
    </row>
    <row r="61" spans="1:17" s="232" customFormat="1" ht="21.75">
      <c r="A61" s="229" t="s">
        <v>136</v>
      </c>
      <c r="B61" s="231"/>
      <c r="C61" s="174">
        <v>0</v>
      </c>
      <c r="D61" s="13"/>
      <c r="E61" s="173">
        <v>0</v>
      </c>
      <c r="F61" s="13"/>
      <c r="G61" s="174">
        <v>0</v>
      </c>
      <c r="H61" s="13"/>
      <c r="I61" s="13">
        <f t="shared" si="0"/>
        <v>0</v>
      </c>
      <c r="J61" s="13"/>
      <c r="K61" s="13">
        <v>7238716</v>
      </c>
      <c r="L61" s="13"/>
      <c r="M61" s="13">
        <v>48806939869</v>
      </c>
      <c r="N61" s="13"/>
      <c r="O61" s="13">
        <v>-44037351319</v>
      </c>
      <c r="P61" s="13"/>
      <c r="Q61" s="13">
        <f t="shared" si="1"/>
        <v>4769588550</v>
      </c>
    </row>
    <row r="62" spans="1:17" s="232" customFormat="1" ht="21.75">
      <c r="A62" s="229" t="s">
        <v>307</v>
      </c>
      <c r="B62" s="231"/>
      <c r="C62" s="174">
        <v>0</v>
      </c>
      <c r="D62" s="13"/>
      <c r="E62" s="173">
        <v>0</v>
      </c>
      <c r="F62" s="13"/>
      <c r="G62" s="174">
        <v>0</v>
      </c>
      <c r="H62" s="13"/>
      <c r="I62" s="13">
        <f t="shared" si="0"/>
        <v>0</v>
      </c>
      <c r="J62" s="13"/>
      <c r="K62" s="13">
        <v>200377</v>
      </c>
      <c r="L62" s="13"/>
      <c r="M62" s="13">
        <v>23481891031</v>
      </c>
      <c r="N62" s="13"/>
      <c r="O62" s="13">
        <v>-21233599456</v>
      </c>
      <c r="P62" s="13"/>
      <c r="Q62" s="13">
        <f t="shared" si="1"/>
        <v>2248291575</v>
      </c>
    </row>
    <row r="63" spans="1:17" s="232" customFormat="1" ht="21.75">
      <c r="A63" s="229" t="s">
        <v>139</v>
      </c>
      <c r="B63" s="231"/>
      <c r="C63" s="174">
        <v>0</v>
      </c>
      <c r="D63" s="13"/>
      <c r="E63" s="173">
        <v>0</v>
      </c>
      <c r="F63" s="13"/>
      <c r="G63" s="174">
        <v>0</v>
      </c>
      <c r="H63" s="13"/>
      <c r="I63" s="13">
        <f t="shared" si="0"/>
        <v>0</v>
      </c>
      <c r="J63" s="13"/>
      <c r="K63" s="13">
        <v>240185</v>
      </c>
      <c r="L63" s="13"/>
      <c r="M63" s="13">
        <v>1497412058</v>
      </c>
      <c r="N63" s="13"/>
      <c r="O63" s="13">
        <v>-1549525787</v>
      </c>
      <c r="P63" s="13"/>
      <c r="Q63" s="13">
        <f t="shared" si="1"/>
        <v>-52113729</v>
      </c>
    </row>
    <row r="64" spans="1:17" s="232" customFormat="1" ht="21.75">
      <c r="A64" s="229" t="s">
        <v>236</v>
      </c>
      <c r="B64" s="231"/>
      <c r="C64" s="174">
        <v>0</v>
      </c>
      <c r="D64" s="13"/>
      <c r="E64" s="173">
        <v>0</v>
      </c>
      <c r="F64" s="13"/>
      <c r="G64" s="174">
        <v>0</v>
      </c>
      <c r="H64" s="13"/>
      <c r="I64" s="13">
        <f t="shared" si="0"/>
        <v>0</v>
      </c>
      <c r="J64" s="13"/>
      <c r="K64" s="13">
        <v>100044406</v>
      </c>
      <c r="L64" s="13"/>
      <c r="M64" s="13">
        <v>298174611888</v>
      </c>
      <c r="N64" s="13"/>
      <c r="O64" s="13">
        <v>-368359621173</v>
      </c>
      <c r="P64" s="13"/>
      <c r="Q64" s="13">
        <f t="shared" si="1"/>
        <v>-70185009285</v>
      </c>
    </row>
    <row r="65" spans="1:17" s="232" customFormat="1" ht="21.75">
      <c r="A65" s="229" t="s">
        <v>178</v>
      </c>
      <c r="B65" s="231"/>
      <c r="C65" s="174">
        <v>31972957</v>
      </c>
      <c r="D65" s="13"/>
      <c r="E65" s="173">
        <v>204569183746</v>
      </c>
      <c r="F65" s="13"/>
      <c r="G65" s="174">
        <v>-239241783120</v>
      </c>
      <c r="H65" s="13"/>
      <c r="I65" s="13">
        <f t="shared" si="0"/>
        <v>-34672599374</v>
      </c>
      <c r="J65" s="13"/>
      <c r="K65" s="13">
        <v>35612360</v>
      </c>
      <c r="L65" s="13"/>
      <c r="M65" s="13">
        <v>231353313072</v>
      </c>
      <c r="N65" s="13"/>
      <c r="O65" s="13">
        <v>-266834788216</v>
      </c>
      <c r="P65" s="13"/>
      <c r="Q65" s="13">
        <f t="shared" si="1"/>
        <v>-35481475144</v>
      </c>
    </row>
    <row r="66" spans="1:17" s="232" customFormat="1" ht="21.75">
      <c r="A66" s="229" t="s">
        <v>184</v>
      </c>
      <c r="B66" s="231"/>
      <c r="C66" s="174">
        <v>0</v>
      </c>
      <c r="D66" s="13"/>
      <c r="E66" s="173">
        <v>0</v>
      </c>
      <c r="F66" s="13"/>
      <c r="G66" s="174">
        <v>0</v>
      </c>
      <c r="H66" s="13"/>
      <c r="I66" s="13">
        <f t="shared" si="0"/>
        <v>0</v>
      </c>
      <c r="J66" s="13"/>
      <c r="K66" s="13">
        <v>1245293</v>
      </c>
      <c r="L66" s="13"/>
      <c r="M66" s="13">
        <v>31028448513</v>
      </c>
      <c r="N66" s="13"/>
      <c r="O66" s="13">
        <v>-28095409944</v>
      </c>
      <c r="P66" s="13"/>
      <c r="Q66" s="13">
        <f t="shared" si="1"/>
        <v>2933038569</v>
      </c>
    </row>
    <row r="67" spans="1:17" s="232" customFormat="1" ht="21.75">
      <c r="A67" s="229" t="s">
        <v>168</v>
      </c>
      <c r="B67" s="231"/>
      <c r="C67" s="174">
        <v>0</v>
      </c>
      <c r="D67" s="13"/>
      <c r="E67" s="173">
        <v>0</v>
      </c>
      <c r="F67" s="13"/>
      <c r="G67" s="174">
        <v>0</v>
      </c>
      <c r="H67" s="13"/>
      <c r="I67" s="13">
        <f t="shared" si="0"/>
        <v>0</v>
      </c>
      <c r="J67" s="13"/>
      <c r="K67" s="13">
        <v>19837089</v>
      </c>
      <c r="L67" s="13"/>
      <c r="M67" s="13">
        <v>122245509693</v>
      </c>
      <c r="N67" s="13"/>
      <c r="O67" s="13">
        <v>-113991713347</v>
      </c>
      <c r="P67" s="13"/>
      <c r="Q67" s="13">
        <f t="shared" si="1"/>
        <v>8253796346</v>
      </c>
    </row>
    <row r="68" spans="1:17" s="232" customFormat="1" ht="21.75">
      <c r="A68" s="229" t="s">
        <v>304</v>
      </c>
      <c r="B68" s="231"/>
      <c r="C68" s="174">
        <v>0</v>
      </c>
      <c r="D68" s="13"/>
      <c r="E68" s="173">
        <v>0</v>
      </c>
      <c r="F68" s="13"/>
      <c r="G68" s="174">
        <v>0</v>
      </c>
      <c r="H68" s="13"/>
      <c r="I68" s="13">
        <f t="shared" si="0"/>
        <v>0</v>
      </c>
      <c r="J68" s="13"/>
      <c r="K68" s="13">
        <v>22201391</v>
      </c>
      <c r="L68" s="13"/>
      <c r="M68" s="13">
        <v>118666486622</v>
      </c>
      <c r="N68" s="13"/>
      <c r="O68" s="13">
        <v>-68145036730</v>
      </c>
      <c r="P68" s="13"/>
      <c r="Q68" s="13">
        <f t="shared" si="1"/>
        <v>50521449892</v>
      </c>
    </row>
    <row r="69" spans="1:17" s="232" customFormat="1" ht="21.75">
      <c r="A69" s="229" t="s">
        <v>231</v>
      </c>
      <c r="B69" s="231"/>
      <c r="C69" s="174">
        <v>0</v>
      </c>
      <c r="D69" s="13"/>
      <c r="E69" s="173">
        <v>0</v>
      </c>
      <c r="F69" s="13"/>
      <c r="G69" s="174">
        <v>0</v>
      </c>
      <c r="H69" s="13"/>
      <c r="I69" s="13">
        <f t="shared" si="0"/>
        <v>0</v>
      </c>
      <c r="J69" s="13"/>
      <c r="K69" s="13">
        <v>10718384</v>
      </c>
      <c r="L69" s="13"/>
      <c r="M69" s="13">
        <v>87123783533</v>
      </c>
      <c r="N69" s="13"/>
      <c r="O69" s="13">
        <v>-77051619016</v>
      </c>
      <c r="P69" s="13"/>
      <c r="Q69" s="13">
        <f t="shared" si="1"/>
        <v>10072164517</v>
      </c>
    </row>
    <row r="70" spans="1:17" s="232" customFormat="1" ht="21.75">
      <c r="A70" s="229" t="s">
        <v>284</v>
      </c>
      <c r="B70" s="231"/>
      <c r="C70" s="174">
        <v>0</v>
      </c>
      <c r="D70" s="13"/>
      <c r="E70" s="173">
        <v>0</v>
      </c>
      <c r="F70" s="13"/>
      <c r="G70" s="174">
        <v>0</v>
      </c>
      <c r="H70" s="13"/>
      <c r="I70" s="13">
        <f t="shared" si="0"/>
        <v>0</v>
      </c>
      <c r="J70" s="13"/>
      <c r="K70" s="13">
        <v>9000000</v>
      </c>
      <c r="L70" s="13"/>
      <c r="M70" s="13">
        <v>127740424530</v>
      </c>
      <c r="N70" s="13"/>
      <c r="O70" s="13">
        <v>-150847311000</v>
      </c>
      <c r="P70" s="13"/>
      <c r="Q70" s="13">
        <f t="shared" si="1"/>
        <v>-23106886470</v>
      </c>
    </row>
    <row r="71" spans="1:17" s="232" customFormat="1" ht="21.75">
      <c r="A71" s="229" t="s">
        <v>283</v>
      </c>
      <c r="B71" s="231"/>
      <c r="C71" s="174">
        <v>0</v>
      </c>
      <c r="D71" s="13"/>
      <c r="E71" s="173">
        <v>0</v>
      </c>
      <c r="F71" s="13"/>
      <c r="G71" s="174">
        <v>0</v>
      </c>
      <c r="H71" s="13"/>
      <c r="I71" s="13">
        <f t="shared" si="0"/>
        <v>0</v>
      </c>
      <c r="J71" s="13"/>
      <c r="K71" s="13">
        <v>486333</v>
      </c>
      <c r="L71" s="13"/>
      <c r="M71" s="13">
        <v>34494432789</v>
      </c>
      <c r="N71" s="13"/>
      <c r="O71" s="13">
        <v>-37843791205</v>
      </c>
      <c r="P71" s="13"/>
      <c r="Q71" s="13">
        <f t="shared" si="1"/>
        <v>-3349358416</v>
      </c>
    </row>
    <row r="72" spans="1:17" s="232" customFormat="1" ht="21.75">
      <c r="A72" s="229" t="s">
        <v>172</v>
      </c>
      <c r="B72" s="231"/>
      <c r="C72" s="174">
        <v>0</v>
      </c>
      <c r="D72" s="13"/>
      <c r="E72" s="173">
        <v>0</v>
      </c>
      <c r="F72" s="13"/>
      <c r="G72" s="174">
        <v>0</v>
      </c>
      <c r="H72" s="13"/>
      <c r="I72" s="13">
        <f t="shared" ref="I72:I135" si="2">E72+G72</f>
        <v>0</v>
      </c>
      <c r="J72" s="13"/>
      <c r="K72" s="13">
        <v>106374784</v>
      </c>
      <c r="L72" s="13"/>
      <c r="M72" s="13">
        <v>192542105427</v>
      </c>
      <c r="N72" s="13"/>
      <c r="O72" s="13">
        <v>-259067542389</v>
      </c>
      <c r="P72" s="13"/>
      <c r="Q72" s="13">
        <f t="shared" ref="Q72:Q135" si="3">M72+O72</f>
        <v>-66525436962</v>
      </c>
    </row>
    <row r="73" spans="1:17" s="232" customFormat="1" ht="21.75">
      <c r="A73" s="229" t="s">
        <v>243</v>
      </c>
      <c r="B73" s="231"/>
      <c r="C73" s="174">
        <v>0</v>
      </c>
      <c r="D73" s="13"/>
      <c r="E73" s="173">
        <v>0</v>
      </c>
      <c r="F73" s="13"/>
      <c r="G73" s="174">
        <v>0</v>
      </c>
      <c r="H73" s="13"/>
      <c r="I73" s="13">
        <f t="shared" si="2"/>
        <v>0</v>
      </c>
      <c r="J73" s="13"/>
      <c r="K73" s="13">
        <v>11874061</v>
      </c>
      <c r="L73" s="13"/>
      <c r="M73" s="13">
        <v>62817819855</v>
      </c>
      <c r="N73" s="13"/>
      <c r="O73" s="13">
        <v>-58507476489</v>
      </c>
      <c r="P73" s="13"/>
      <c r="Q73" s="13">
        <f t="shared" si="3"/>
        <v>4310343366</v>
      </c>
    </row>
    <row r="74" spans="1:17" s="232" customFormat="1" ht="21.75">
      <c r="A74" s="229" t="s">
        <v>210</v>
      </c>
      <c r="B74" s="231"/>
      <c r="C74" s="174">
        <v>0</v>
      </c>
      <c r="D74" s="13"/>
      <c r="E74" s="173">
        <v>0</v>
      </c>
      <c r="F74" s="13"/>
      <c r="G74" s="174">
        <v>0</v>
      </c>
      <c r="H74" s="13"/>
      <c r="I74" s="13">
        <f t="shared" si="2"/>
        <v>0</v>
      </c>
      <c r="J74" s="13"/>
      <c r="K74" s="13">
        <v>11800000</v>
      </c>
      <c r="L74" s="13"/>
      <c r="M74" s="13">
        <v>38547251300</v>
      </c>
      <c r="N74" s="13"/>
      <c r="O74" s="13">
        <v>-55493636491</v>
      </c>
      <c r="P74" s="13"/>
      <c r="Q74" s="13">
        <f t="shared" si="3"/>
        <v>-16946385191</v>
      </c>
    </row>
    <row r="75" spans="1:17" s="232" customFormat="1" ht="21.75">
      <c r="A75" s="229" t="s">
        <v>182</v>
      </c>
      <c r="B75" s="231"/>
      <c r="C75" s="174">
        <v>0</v>
      </c>
      <c r="D75" s="13"/>
      <c r="E75" s="173">
        <v>0</v>
      </c>
      <c r="F75" s="13"/>
      <c r="G75" s="174">
        <v>0</v>
      </c>
      <c r="H75" s="13"/>
      <c r="I75" s="13">
        <f t="shared" si="2"/>
        <v>0</v>
      </c>
      <c r="J75" s="13"/>
      <c r="K75" s="13">
        <v>19232193</v>
      </c>
      <c r="L75" s="13"/>
      <c r="M75" s="13">
        <v>142266748100</v>
      </c>
      <c r="N75" s="13"/>
      <c r="O75" s="13">
        <v>-135898945795</v>
      </c>
      <c r="P75" s="13"/>
      <c r="Q75" s="13">
        <f t="shared" si="3"/>
        <v>6367802305</v>
      </c>
    </row>
    <row r="76" spans="1:17" s="232" customFormat="1" ht="21.75">
      <c r="A76" s="229" t="s">
        <v>213</v>
      </c>
      <c r="B76" s="231"/>
      <c r="C76" s="174">
        <v>0</v>
      </c>
      <c r="D76" s="13"/>
      <c r="E76" s="173">
        <v>0</v>
      </c>
      <c r="F76" s="13"/>
      <c r="G76" s="174">
        <v>0</v>
      </c>
      <c r="H76" s="13"/>
      <c r="I76" s="13">
        <f t="shared" si="2"/>
        <v>0</v>
      </c>
      <c r="J76" s="13"/>
      <c r="K76" s="13">
        <v>43907315</v>
      </c>
      <c r="L76" s="13"/>
      <c r="M76" s="13">
        <v>108335996090</v>
      </c>
      <c r="N76" s="13"/>
      <c r="O76" s="13">
        <v>-102604735694</v>
      </c>
      <c r="P76" s="13"/>
      <c r="Q76" s="13">
        <f t="shared" si="3"/>
        <v>5731260396</v>
      </c>
    </row>
    <row r="77" spans="1:17" s="232" customFormat="1" ht="21.75">
      <c r="A77" s="229" t="s">
        <v>105</v>
      </c>
      <c r="B77" s="231"/>
      <c r="C77" s="174">
        <v>0</v>
      </c>
      <c r="D77" s="13"/>
      <c r="E77" s="173">
        <v>0</v>
      </c>
      <c r="F77" s="13"/>
      <c r="G77" s="174">
        <v>0</v>
      </c>
      <c r="H77" s="13"/>
      <c r="I77" s="13">
        <f t="shared" si="2"/>
        <v>0</v>
      </c>
      <c r="J77" s="13"/>
      <c r="K77" s="13">
        <v>5083553</v>
      </c>
      <c r="L77" s="13"/>
      <c r="M77" s="13">
        <v>134025942883</v>
      </c>
      <c r="N77" s="13"/>
      <c r="O77" s="13">
        <v>-83751266683</v>
      </c>
      <c r="P77" s="13"/>
      <c r="Q77" s="13">
        <f t="shared" si="3"/>
        <v>50274676200</v>
      </c>
    </row>
    <row r="78" spans="1:17" s="232" customFormat="1" ht="21.75">
      <c r="A78" s="229" t="s">
        <v>117</v>
      </c>
      <c r="B78" s="231"/>
      <c r="C78" s="174">
        <v>2</v>
      </c>
      <c r="D78" s="13"/>
      <c r="E78" s="173">
        <v>2</v>
      </c>
      <c r="F78" s="13"/>
      <c r="G78" s="174">
        <v>-7497</v>
      </c>
      <c r="H78" s="13"/>
      <c r="I78" s="13">
        <f t="shared" si="2"/>
        <v>-7495</v>
      </c>
      <c r="J78" s="13"/>
      <c r="K78" s="13">
        <v>32593909</v>
      </c>
      <c r="L78" s="13"/>
      <c r="M78" s="13">
        <v>142450246130</v>
      </c>
      <c r="N78" s="13"/>
      <c r="O78" s="13">
        <v>-133283239756</v>
      </c>
      <c r="P78" s="13"/>
      <c r="Q78" s="13">
        <f t="shared" si="3"/>
        <v>9167006374</v>
      </c>
    </row>
    <row r="79" spans="1:17" s="232" customFormat="1" ht="21.75">
      <c r="A79" s="229" t="s">
        <v>189</v>
      </c>
      <c r="B79" s="231"/>
      <c r="C79" s="174">
        <v>0</v>
      </c>
      <c r="D79" s="13"/>
      <c r="E79" s="173">
        <v>0</v>
      </c>
      <c r="F79" s="13"/>
      <c r="G79" s="174">
        <v>0</v>
      </c>
      <c r="H79" s="13"/>
      <c r="I79" s="13">
        <f t="shared" si="2"/>
        <v>0</v>
      </c>
      <c r="J79" s="13"/>
      <c r="K79" s="13">
        <v>5325249</v>
      </c>
      <c r="L79" s="13"/>
      <c r="M79" s="13">
        <v>46280929621</v>
      </c>
      <c r="N79" s="13"/>
      <c r="O79" s="13">
        <v>-49283078686</v>
      </c>
      <c r="P79" s="13"/>
      <c r="Q79" s="13">
        <f t="shared" si="3"/>
        <v>-3002149065</v>
      </c>
    </row>
    <row r="80" spans="1:17" s="232" customFormat="1" ht="21.75">
      <c r="A80" s="229" t="s">
        <v>245</v>
      </c>
      <c r="B80" s="231"/>
      <c r="C80" s="174">
        <v>0</v>
      </c>
      <c r="D80" s="13"/>
      <c r="E80" s="173">
        <v>0</v>
      </c>
      <c r="F80" s="13"/>
      <c r="G80" s="174">
        <v>0</v>
      </c>
      <c r="H80" s="13"/>
      <c r="I80" s="13">
        <f t="shared" si="2"/>
        <v>0</v>
      </c>
      <c r="J80" s="13"/>
      <c r="K80" s="13">
        <v>1437265</v>
      </c>
      <c r="L80" s="13"/>
      <c r="M80" s="13">
        <v>20090458855</v>
      </c>
      <c r="N80" s="13"/>
      <c r="O80" s="13">
        <v>-19683228439</v>
      </c>
      <c r="P80" s="13"/>
      <c r="Q80" s="13">
        <f t="shared" si="3"/>
        <v>407230416</v>
      </c>
    </row>
    <row r="81" spans="1:17" s="232" customFormat="1" ht="21.75">
      <c r="A81" s="229" t="s">
        <v>218</v>
      </c>
      <c r="B81" s="231"/>
      <c r="C81" s="174">
        <v>47680</v>
      </c>
      <c r="D81" s="13"/>
      <c r="E81" s="173">
        <v>975561764</v>
      </c>
      <c r="F81" s="13"/>
      <c r="G81" s="174">
        <v>-812625925</v>
      </c>
      <c r="H81" s="13"/>
      <c r="I81" s="13">
        <f t="shared" si="2"/>
        <v>162935839</v>
      </c>
      <c r="J81" s="13"/>
      <c r="K81" s="13">
        <v>1061804</v>
      </c>
      <c r="L81" s="13"/>
      <c r="M81" s="13">
        <v>18440263841</v>
      </c>
      <c r="N81" s="13"/>
      <c r="O81" s="13">
        <v>-19133254040</v>
      </c>
      <c r="P81" s="13"/>
      <c r="Q81" s="13">
        <f t="shared" si="3"/>
        <v>-692990199</v>
      </c>
    </row>
    <row r="82" spans="1:17" s="232" customFormat="1" ht="21.75">
      <c r="A82" s="229" t="s">
        <v>149</v>
      </c>
      <c r="B82" s="231"/>
      <c r="C82" s="174">
        <v>0</v>
      </c>
      <c r="D82" s="13"/>
      <c r="E82" s="173">
        <v>0</v>
      </c>
      <c r="F82" s="13"/>
      <c r="G82" s="174">
        <v>0</v>
      </c>
      <c r="H82" s="13"/>
      <c r="I82" s="13">
        <f t="shared" si="2"/>
        <v>0</v>
      </c>
      <c r="J82" s="13"/>
      <c r="K82" s="13">
        <v>452170295</v>
      </c>
      <c r="L82" s="13"/>
      <c r="M82" s="13">
        <v>1747162805149</v>
      </c>
      <c r="N82" s="13"/>
      <c r="O82" s="13">
        <v>-1496278660717</v>
      </c>
      <c r="P82" s="13"/>
      <c r="Q82" s="13">
        <f t="shared" si="3"/>
        <v>250884144432</v>
      </c>
    </row>
    <row r="83" spans="1:17" s="232" customFormat="1" ht="21.75">
      <c r="A83" s="229" t="s">
        <v>147</v>
      </c>
      <c r="B83" s="231"/>
      <c r="C83" s="174">
        <v>0</v>
      </c>
      <c r="D83" s="13"/>
      <c r="E83" s="173">
        <v>0</v>
      </c>
      <c r="F83" s="13"/>
      <c r="G83" s="174">
        <v>0</v>
      </c>
      <c r="H83" s="13"/>
      <c r="I83" s="13">
        <f t="shared" si="2"/>
        <v>0</v>
      </c>
      <c r="J83" s="13"/>
      <c r="K83" s="13">
        <v>4277770</v>
      </c>
      <c r="L83" s="13"/>
      <c r="M83" s="13">
        <v>107164315787</v>
      </c>
      <c r="N83" s="13"/>
      <c r="O83" s="13">
        <v>-127229332676</v>
      </c>
      <c r="P83" s="13"/>
      <c r="Q83" s="13">
        <f t="shared" si="3"/>
        <v>-20065016889</v>
      </c>
    </row>
    <row r="84" spans="1:17" s="232" customFormat="1" ht="21.75">
      <c r="A84" s="229" t="s">
        <v>215</v>
      </c>
      <c r="B84" s="231"/>
      <c r="C84" s="174">
        <v>0</v>
      </c>
      <c r="D84" s="13"/>
      <c r="E84" s="173">
        <v>0</v>
      </c>
      <c r="F84" s="13"/>
      <c r="G84" s="174">
        <v>0</v>
      </c>
      <c r="H84" s="13"/>
      <c r="I84" s="13">
        <f t="shared" si="2"/>
        <v>0</v>
      </c>
      <c r="J84" s="13"/>
      <c r="K84" s="13">
        <v>9700000</v>
      </c>
      <c r="L84" s="13"/>
      <c r="M84" s="13">
        <v>8888096170</v>
      </c>
      <c r="N84" s="13"/>
      <c r="O84" s="13">
        <v>-10413667800</v>
      </c>
      <c r="P84" s="13"/>
      <c r="Q84" s="13">
        <f t="shared" si="3"/>
        <v>-1525571630</v>
      </c>
    </row>
    <row r="85" spans="1:17" s="232" customFormat="1" ht="21.75">
      <c r="A85" s="229" t="s">
        <v>148</v>
      </c>
      <c r="B85" s="231"/>
      <c r="C85" s="174">
        <v>320283261</v>
      </c>
      <c r="D85" s="13"/>
      <c r="E85" s="173">
        <v>143864945977</v>
      </c>
      <c r="F85" s="13"/>
      <c r="G85" s="174">
        <v>-197416230115</v>
      </c>
      <c r="H85" s="13"/>
      <c r="I85" s="13">
        <f t="shared" si="2"/>
        <v>-53551284138</v>
      </c>
      <c r="J85" s="13"/>
      <c r="K85" s="13">
        <v>791609050</v>
      </c>
      <c r="L85" s="13"/>
      <c r="M85" s="13">
        <v>374321799667</v>
      </c>
      <c r="N85" s="13"/>
      <c r="O85" s="13">
        <v>-482862675038</v>
      </c>
      <c r="P85" s="13"/>
      <c r="Q85" s="13">
        <f t="shared" si="3"/>
        <v>-108540875371</v>
      </c>
    </row>
    <row r="86" spans="1:17" s="232" customFormat="1" ht="21.75">
      <c r="A86" s="229" t="s">
        <v>259</v>
      </c>
      <c r="B86" s="231"/>
      <c r="C86" s="174">
        <v>0</v>
      </c>
      <c r="D86" s="13"/>
      <c r="E86" s="173">
        <v>0</v>
      </c>
      <c r="F86" s="13"/>
      <c r="G86" s="174">
        <v>0</v>
      </c>
      <c r="H86" s="13"/>
      <c r="I86" s="13">
        <f t="shared" si="2"/>
        <v>0</v>
      </c>
      <c r="J86" s="13"/>
      <c r="K86" s="13">
        <v>1021341</v>
      </c>
      <c r="L86" s="13"/>
      <c r="M86" s="13">
        <v>11682500822</v>
      </c>
      <c r="N86" s="13"/>
      <c r="O86" s="13">
        <v>-16529462156</v>
      </c>
      <c r="P86" s="13"/>
      <c r="Q86" s="13">
        <f t="shared" si="3"/>
        <v>-4846961334</v>
      </c>
    </row>
    <row r="87" spans="1:17" s="232" customFormat="1" ht="21.75">
      <c r="A87" s="229" t="s">
        <v>228</v>
      </c>
      <c r="B87" s="231"/>
      <c r="C87" s="174">
        <v>1</v>
      </c>
      <c r="D87" s="13"/>
      <c r="E87" s="173">
        <v>1</v>
      </c>
      <c r="F87" s="13"/>
      <c r="G87" s="174">
        <v>-3544</v>
      </c>
      <c r="H87" s="13"/>
      <c r="I87" s="13">
        <f t="shared" si="2"/>
        <v>-3543</v>
      </c>
      <c r="J87" s="13"/>
      <c r="K87" s="13">
        <v>88131731</v>
      </c>
      <c r="L87" s="13"/>
      <c r="M87" s="13">
        <v>262110923957</v>
      </c>
      <c r="N87" s="13"/>
      <c r="O87" s="13">
        <v>-272451528675</v>
      </c>
      <c r="P87" s="13"/>
      <c r="Q87" s="13">
        <f t="shared" si="3"/>
        <v>-10340604718</v>
      </c>
    </row>
    <row r="88" spans="1:17" s="232" customFormat="1" ht="21.75">
      <c r="A88" s="229" t="s">
        <v>141</v>
      </c>
      <c r="B88" s="231"/>
      <c r="C88" s="174">
        <v>0</v>
      </c>
      <c r="D88" s="13"/>
      <c r="E88" s="173">
        <v>0</v>
      </c>
      <c r="F88" s="13"/>
      <c r="G88" s="174">
        <v>0</v>
      </c>
      <c r="H88" s="13"/>
      <c r="I88" s="13">
        <f t="shared" si="2"/>
        <v>0</v>
      </c>
      <c r="J88" s="13"/>
      <c r="K88" s="13">
        <v>3700000</v>
      </c>
      <c r="L88" s="13"/>
      <c r="M88" s="13">
        <v>20657626450</v>
      </c>
      <c r="N88" s="13"/>
      <c r="O88" s="13">
        <v>-23428764450</v>
      </c>
      <c r="P88" s="13"/>
      <c r="Q88" s="13">
        <f t="shared" si="3"/>
        <v>-2771138000</v>
      </c>
    </row>
    <row r="89" spans="1:17" s="232" customFormat="1" ht="21.75">
      <c r="A89" s="229" t="s">
        <v>233</v>
      </c>
      <c r="B89" s="231"/>
      <c r="C89" s="174">
        <v>0</v>
      </c>
      <c r="D89" s="13"/>
      <c r="E89" s="173">
        <v>0</v>
      </c>
      <c r="F89" s="13"/>
      <c r="G89" s="174">
        <v>0</v>
      </c>
      <c r="H89" s="13"/>
      <c r="I89" s="13">
        <f t="shared" si="2"/>
        <v>0</v>
      </c>
      <c r="J89" s="13"/>
      <c r="K89" s="13">
        <v>14439155</v>
      </c>
      <c r="L89" s="13"/>
      <c r="M89" s="13">
        <v>21889270560</v>
      </c>
      <c r="N89" s="13"/>
      <c r="O89" s="13">
        <v>-29409792920</v>
      </c>
      <c r="P89" s="13"/>
      <c r="Q89" s="13">
        <f t="shared" si="3"/>
        <v>-7520522360</v>
      </c>
    </row>
    <row r="90" spans="1:17" s="232" customFormat="1" ht="21.75">
      <c r="A90" s="229" t="s">
        <v>194</v>
      </c>
      <c r="B90" s="231"/>
      <c r="C90" s="174">
        <v>0</v>
      </c>
      <c r="D90" s="13"/>
      <c r="E90" s="173">
        <v>0</v>
      </c>
      <c r="F90" s="13"/>
      <c r="G90" s="174">
        <v>0</v>
      </c>
      <c r="H90" s="13"/>
      <c r="I90" s="13">
        <f t="shared" si="2"/>
        <v>0</v>
      </c>
      <c r="J90" s="13"/>
      <c r="K90" s="13">
        <v>963939</v>
      </c>
      <c r="L90" s="13"/>
      <c r="M90" s="13">
        <v>2832390905</v>
      </c>
      <c r="N90" s="13"/>
      <c r="O90" s="13">
        <v>-3425606771</v>
      </c>
      <c r="P90" s="13"/>
      <c r="Q90" s="13">
        <f t="shared" si="3"/>
        <v>-593215866</v>
      </c>
    </row>
    <row r="91" spans="1:17" s="232" customFormat="1" ht="21.75">
      <c r="A91" s="229" t="s">
        <v>191</v>
      </c>
      <c r="B91" s="231"/>
      <c r="C91" s="174">
        <v>0</v>
      </c>
      <c r="D91" s="13"/>
      <c r="E91" s="173">
        <v>0</v>
      </c>
      <c r="F91" s="13"/>
      <c r="G91" s="174">
        <v>0</v>
      </c>
      <c r="H91" s="13"/>
      <c r="I91" s="13">
        <f t="shared" si="2"/>
        <v>0</v>
      </c>
      <c r="J91" s="13"/>
      <c r="K91" s="13">
        <v>11500000</v>
      </c>
      <c r="L91" s="13"/>
      <c r="M91" s="13">
        <v>54493755984</v>
      </c>
      <c r="N91" s="13"/>
      <c r="O91" s="13">
        <v>-63902504250</v>
      </c>
      <c r="P91" s="13"/>
      <c r="Q91" s="13">
        <f t="shared" si="3"/>
        <v>-9408748266</v>
      </c>
    </row>
    <row r="92" spans="1:17" s="232" customFormat="1" ht="21.75">
      <c r="A92" s="229" t="s">
        <v>219</v>
      </c>
      <c r="B92" s="231"/>
      <c r="C92" s="174">
        <v>0</v>
      </c>
      <c r="D92" s="13"/>
      <c r="E92" s="173">
        <v>0</v>
      </c>
      <c r="F92" s="13"/>
      <c r="G92" s="174">
        <v>0</v>
      </c>
      <c r="H92" s="13"/>
      <c r="I92" s="13">
        <f t="shared" si="2"/>
        <v>0</v>
      </c>
      <c r="J92" s="13"/>
      <c r="K92" s="13">
        <v>5200000</v>
      </c>
      <c r="L92" s="13"/>
      <c r="M92" s="13">
        <v>7418188222</v>
      </c>
      <c r="N92" s="13"/>
      <c r="O92" s="13">
        <v>-9671311261</v>
      </c>
      <c r="P92" s="13"/>
      <c r="Q92" s="13">
        <f t="shared" si="3"/>
        <v>-2253123039</v>
      </c>
    </row>
    <row r="93" spans="1:17" s="232" customFormat="1" ht="21.75">
      <c r="A93" s="229" t="s">
        <v>199</v>
      </c>
      <c r="B93" s="231"/>
      <c r="C93" s="174">
        <v>0</v>
      </c>
      <c r="D93" s="13"/>
      <c r="E93" s="173">
        <v>0</v>
      </c>
      <c r="F93" s="13"/>
      <c r="G93" s="174">
        <v>0</v>
      </c>
      <c r="H93" s="13"/>
      <c r="I93" s="13">
        <f t="shared" si="2"/>
        <v>0</v>
      </c>
      <c r="J93" s="13"/>
      <c r="K93" s="13">
        <v>5756408</v>
      </c>
      <c r="L93" s="13"/>
      <c r="M93" s="13">
        <v>15313646935</v>
      </c>
      <c r="N93" s="13"/>
      <c r="O93" s="13">
        <v>-16003527767</v>
      </c>
      <c r="P93" s="13"/>
      <c r="Q93" s="13">
        <f t="shared" si="3"/>
        <v>-689880832</v>
      </c>
    </row>
    <row r="94" spans="1:17" s="232" customFormat="1" ht="21.75">
      <c r="A94" s="229" t="s">
        <v>221</v>
      </c>
      <c r="B94" s="231"/>
      <c r="C94" s="174">
        <v>0</v>
      </c>
      <c r="D94" s="13"/>
      <c r="E94" s="173">
        <v>0</v>
      </c>
      <c r="F94" s="13"/>
      <c r="G94" s="174">
        <v>0</v>
      </c>
      <c r="H94" s="13"/>
      <c r="I94" s="13">
        <f t="shared" si="2"/>
        <v>0</v>
      </c>
      <c r="J94" s="13"/>
      <c r="K94" s="13">
        <v>1840000</v>
      </c>
      <c r="L94" s="13"/>
      <c r="M94" s="13">
        <v>90003937831</v>
      </c>
      <c r="N94" s="13"/>
      <c r="O94" s="13">
        <v>-136995994800</v>
      </c>
      <c r="P94" s="13"/>
      <c r="Q94" s="13">
        <f t="shared" si="3"/>
        <v>-46992056969</v>
      </c>
    </row>
    <row r="95" spans="1:17" s="232" customFormat="1" ht="21.75">
      <c r="A95" s="229" t="s">
        <v>166</v>
      </c>
      <c r="B95" s="231"/>
      <c r="C95" s="174">
        <v>0</v>
      </c>
      <c r="D95" s="13"/>
      <c r="E95" s="173">
        <v>0</v>
      </c>
      <c r="F95" s="13"/>
      <c r="G95" s="174">
        <v>0</v>
      </c>
      <c r="H95" s="13"/>
      <c r="I95" s="13">
        <f t="shared" si="2"/>
        <v>0</v>
      </c>
      <c r="J95" s="13"/>
      <c r="K95" s="13">
        <v>89342475</v>
      </c>
      <c r="L95" s="13"/>
      <c r="M95" s="13">
        <v>185715477234</v>
      </c>
      <c r="N95" s="13"/>
      <c r="O95" s="13">
        <v>-248581673483</v>
      </c>
      <c r="P95" s="13"/>
      <c r="Q95" s="13">
        <f t="shared" si="3"/>
        <v>-62866196249</v>
      </c>
    </row>
    <row r="96" spans="1:17" s="232" customFormat="1" ht="21.75">
      <c r="A96" s="229" t="s">
        <v>262</v>
      </c>
      <c r="B96" s="231"/>
      <c r="C96" s="174">
        <v>0</v>
      </c>
      <c r="D96" s="13"/>
      <c r="E96" s="173">
        <v>0</v>
      </c>
      <c r="F96" s="13"/>
      <c r="G96" s="174">
        <v>0</v>
      </c>
      <c r="H96" s="13"/>
      <c r="I96" s="13">
        <f t="shared" si="2"/>
        <v>0</v>
      </c>
      <c r="J96" s="13"/>
      <c r="K96" s="13">
        <v>17876</v>
      </c>
      <c r="L96" s="13"/>
      <c r="M96" s="13">
        <v>205324933</v>
      </c>
      <c r="N96" s="13"/>
      <c r="O96" s="13">
        <v>-287354976</v>
      </c>
      <c r="P96" s="13"/>
      <c r="Q96" s="13">
        <f t="shared" si="3"/>
        <v>-82030043</v>
      </c>
    </row>
    <row r="97" spans="1:17" s="232" customFormat="1" ht="21.75">
      <c r="A97" s="229" t="s">
        <v>254</v>
      </c>
      <c r="B97" s="231"/>
      <c r="C97" s="174">
        <v>0</v>
      </c>
      <c r="D97" s="13"/>
      <c r="E97" s="173">
        <v>0</v>
      </c>
      <c r="F97" s="13"/>
      <c r="G97" s="174">
        <v>0</v>
      </c>
      <c r="H97" s="13"/>
      <c r="I97" s="13">
        <f t="shared" si="2"/>
        <v>0</v>
      </c>
      <c r="J97" s="13"/>
      <c r="K97" s="13">
        <v>140661</v>
      </c>
      <c r="L97" s="13"/>
      <c r="M97" s="13">
        <v>3644389359</v>
      </c>
      <c r="N97" s="13"/>
      <c r="O97" s="13">
        <v>-4147181831</v>
      </c>
      <c r="P97" s="13"/>
      <c r="Q97" s="13">
        <f t="shared" si="3"/>
        <v>-502792472</v>
      </c>
    </row>
    <row r="98" spans="1:17" s="232" customFormat="1" ht="21.75">
      <c r="A98" s="229" t="s">
        <v>247</v>
      </c>
      <c r="B98" s="231"/>
      <c r="C98" s="174">
        <v>0</v>
      </c>
      <c r="D98" s="13"/>
      <c r="E98" s="173">
        <v>0</v>
      </c>
      <c r="F98" s="13"/>
      <c r="G98" s="174">
        <v>0</v>
      </c>
      <c r="H98" s="13"/>
      <c r="I98" s="13">
        <f t="shared" si="2"/>
        <v>0</v>
      </c>
      <c r="J98" s="13"/>
      <c r="K98" s="13">
        <v>4053770</v>
      </c>
      <c r="L98" s="13"/>
      <c r="M98" s="13">
        <v>65561245428</v>
      </c>
      <c r="N98" s="13"/>
      <c r="O98" s="13">
        <v>-86718069475</v>
      </c>
      <c r="P98" s="13"/>
      <c r="Q98" s="13">
        <f t="shared" si="3"/>
        <v>-21156824047</v>
      </c>
    </row>
    <row r="99" spans="1:17" s="232" customFormat="1" ht="21.75">
      <c r="A99" s="229" t="s">
        <v>173</v>
      </c>
      <c r="B99" s="231"/>
      <c r="C99" s="174">
        <v>0</v>
      </c>
      <c r="D99" s="13"/>
      <c r="E99" s="173">
        <v>0</v>
      </c>
      <c r="F99" s="13"/>
      <c r="G99" s="174">
        <v>0</v>
      </c>
      <c r="H99" s="13"/>
      <c r="I99" s="13">
        <f t="shared" si="2"/>
        <v>0</v>
      </c>
      <c r="J99" s="13"/>
      <c r="K99" s="13">
        <v>243117</v>
      </c>
      <c r="L99" s="13"/>
      <c r="M99" s="13">
        <v>10691708457</v>
      </c>
      <c r="N99" s="13"/>
      <c r="O99" s="13">
        <v>-12018271672</v>
      </c>
      <c r="P99" s="13"/>
      <c r="Q99" s="13">
        <f t="shared" si="3"/>
        <v>-1326563215</v>
      </c>
    </row>
    <row r="100" spans="1:17" s="232" customFormat="1" ht="21.75">
      <c r="A100" s="229" t="s">
        <v>232</v>
      </c>
      <c r="B100" s="231"/>
      <c r="C100" s="174">
        <v>0</v>
      </c>
      <c r="D100" s="13"/>
      <c r="E100" s="173">
        <v>0</v>
      </c>
      <c r="F100" s="13"/>
      <c r="G100" s="174">
        <v>0</v>
      </c>
      <c r="H100" s="13"/>
      <c r="I100" s="13">
        <f t="shared" si="2"/>
        <v>0</v>
      </c>
      <c r="J100" s="13"/>
      <c r="K100" s="13">
        <v>13249631</v>
      </c>
      <c r="L100" s="13"/>
      <c r="M100" s="13">
        <v>34676629173</v>
      </c>
      <c r="N100" s="13"/>
      <c r="O100" s="13">
        <v>-37207497843</v>
      </c>
      <c r="P100" s="13"/>
      <c r="Q100" s="13">
        <f t="shared" si="3"/>
        <v>-2530868670</v>
      </c>
    </row>
    <row r="101" spans="1:17" s="232" customFormat="1" ht="21.75">
      <c r="A101" s="229" t="s">
        <v>92</v>
      </c>
      <c r="B101" s="231"/>
      <c r="C101" s="174">
        <v>87575350</v>
      </c>
      <c r="D101" s="13"/>
      <c r="E101" s="173">
        <v>134919261080</v>
      </c>
      <c r="F101" s="13"/>
      <c r="G101" s="174">
        <v>-145380642034</v>
      </c>
      <c r="H101" s="13"/>
      <c r="I101" s="13">
        <f t="shared" si="2"/>
        <v>-10461380954</v>
      </c>
      <c r="J101" s="13"/>
      <c r="K101" s="13">
        <v>217732750</v>
      </c>
      <c r="L101" s="13"/>
      <c r="M101" s="13">
        <v>301176555468</v>
      </c>
      <c r="N101" s="13"/>
      <c r="O101" s="13">
        <v>-361450191032</v>
      </c>
      <c r="P101" s="13"/>
      <c r="Q101" s="13">
        <f t="shared" si="3"/>
        <v>-60273635564</v>
      </c>
    </row>
    <row r="102" spans="1:17" s="232" customFormat="1" ht="21.75">
      <c r="A102" s="229" t="s">
        <v>229</v>
      </c>
      <c r="B102" s="231"/>
      <c r="C102" s="174">
        <v>0</v>
      </c>
      <c r="D102" s="13"/>
      <c r="E102" s="173">
        <v>0</v>
      </c>
      <c r="F102" s="13"/>
      <c r="G102" s="174">
        <v>0</v>
      </c>
      <c r="H102" s="13"/>
      <c r="I102" s="13">
        <f t="shared" si="2"/>
        <v>0</v>
      </c>
      <c r="J102" s="13"/>
      <c r="K102" s="13">
        <v>4285168</v>
      </c>
      <c r="L102" s="13"/>
      <c r="M102" s="13">
        <v>13928409334</v>
      </c>
      <c r="N102" s="13"/>
      <c r="O102" s="13">
        <v>-19841548688</v>
      </c>
      <c r="P102" s="13"/>
      <c r="Q102" s="13">
        <f t="shared" si="3"/>
        <v>-5913139354</v>
      </c>
    </row>
    <row r="103" spans="1:17" s="232" customFormat="1" ht="21.75">
      <c r="A103" s="229" t="s">
        <v>266</v>
      </c>
      <c r="B103" s="231"/>
      <c r="C103" s="174">
        <v>0</v>
      </c>
      <c r="D103" s="13"/>
      <c r="E103" s="173">
        <v>0</v>
      </c>
      <c r="F103" s="13"/>
      <c r="G103" s="174">
        <v>0</v>
      </c>
      <c r="H103" s="13"/>
      <c r="I103" s="13">
        <f t="shared" si="2"/>
        <v>0</v>
      </c>
      <c r="J103" s="13"/>
      <c r="K103" s="13">
        <v>8755546</v>
      </c>
      <c r="L103" s="13"/>
      <c r="M103" s="13">
        <v>65639254978</v>
      </c>
      <c r="N103" s="13"/>
      <c r="O103" s="13">
        <v>-99728584609</v>
      </c>
      <c r="P103" s="13"/>
      <c r="Q103" s="13">
        <f t="shared" si="3"/>
        <v>-34089329631</v>
      </c>
    </row>
    <row r="104" spans="1:17" s="232" customFormat="1" ht="21.75">
      <c r="A104" s="229" t="s">
        <v>250</v>
      </c>
      <c r="B104" s="231"/>
      <c r="C104" s="174">
        <v>0</v>
      </c>
      <c r="D104" s="13"/>
      <c r="E104" s="173">
        <v>0</v>
      </c>
      <c r="F104" s="13"/>
      <c r="G104" s="174">
        <v>0</v>
      </c>
      <c r="H104" s="13"/>
      <c r="I104" s="13">
        <f t="shared" si="2"/>
        <v>0</v>
      </c>
      <c r="J104" s="13"/>
      <c r="K104" s="13">
        <v>13200000</v>
      </c>
      <c r="L104" s="13"/>
      <c r="M104" s="13">
        <v>21471990188</v>
      </c>
      <c r="N104" s="13"/>
      <c r="O104" s="13">
        <v>-27082693441</v>
      </c>
      <c r="P104" s="13"/>
      <c r="Q104" s="13">
        <f t="shared" si="3"/>
        <v>-5610703253</v>
      </c>
    </row>
    <row r="105" spans="1:17" s="232" customFormat="1" ht="21.75">
      <c r="A105" s="229" t="s">
        <v>195</v>
      </c>
      <c r="B105" s="231"/>
      <c r="C105" s="174">
        <v>0</v>
      </c>
      <c r="D105" s="13"/>
      <c r="E105" s="173">
        <v>0</v>
      </c>
      <c r="F105" s="13"/>
      <c r="G105" s="174">
        <v>0</v>
      </c>
      <c r="H105" s="13"/>
      <c r="I105" s="13">
        <f t="shared" si="2"/>
        <v>0</v>
      </c>
      <c r="J105" s="13"/>
      <c r="K105" s="13">
        <v>10600000</v>
      </c>
      <c r="L105" s="13"/>
      <c r="M105" s="13">
        <v>40599927789</v>
      </c>
      <c r="N105" s="13"/>
      <c r="O105" s="13">
        <v>-61851779100</v>
      </c>
      <c r="P105" s="13"/>
      <c r="Q105" s="13">
        <f t="shared" si="3"/>
        <v>-21251851311</v>
      </c>
    </row>
    <row r="106" spans="1:17" s="232" customFormat="1" ht="21.75">
      <c r="A106" s="229" t="s">
        <v>242</v>
      </c>
      <c r="B106" s="231"/>
      <c r="C106" s="174">
        <v>0</v>
      </c>
      <c r="D106" s="13"/>
      <c r="E106" s="173">
        <v>0</v>
      </c>
      <c r="F106" s="13"/>
      <c r="G106" s="174">
        <v>0</v>
      </c>
      <c r="H106" s="13"/>
      <c r="I106" s="13">
        <f t="shared" si="2"/>
        <v>0</v>
      </c>
      <c r="J106" s="13"/>
      <c r="K106" s="13">
        <v>11289537</v>
      </c>
      <c r="L106" s="13"/>
      <c r="M106" s="13">
        <v>17068948565</v>
      </c>
      <c r="N106" s="13"/>
      <c r="O106" s="13">
        <v>-18595457575</v>
      </c>
      <c r="P106" s="13"/>
      <c r="Q106" s="13">
        <f t="shared" si="3"/>
        <v>-1526509010</v>
      </c>
    </row>
    <row r="107" spans="1:17" s="232" customFormat="1" ht="21.75">
      <c r="A107" s="229" t="s">
        <v>83</v>
      </c>
      <c r="B107" s="231"/>
      <c r="C107" s="174">
        <v>300000</v>
      </c>
      <c r="D107" s="13"/>
      <c r="E107" s="173">
        <v>4890898851</v>
      </c>
      <c r="F107" s="13"/>
      <c r="G107" s="174">
        <v>-5065665658</v>
      </c>
      <c r="H107" s="13"/>
      <c r="I107" s="13">
        <f t="shared" si="2"/>
        <v>-174766807</v>
      </c>
      <c r="J107" s="13"/>
      <c r="K107" s="13">
        <v>14428126</v>
      </c>
      <c r="L107" s="13"/>
      <c r="M107" s="13">
        <v>270858496076</v>
      </c>
      <c r="N107" s="13"/>
      <c r="O107" s="13">
        <v>-276922867486</v>
      </c>
      <c r="P107" s="13"/>
      <c r="Q107" s="13">
        <f t="shared" si="3"/>
        <v>-6064371410</v>
      </c>
    </row>
    <row r="108" spans="1:17" s="232" customFormat="1" ht="21.75">
      <c r="A108" s="229" t="s">
        <v>165</v>
      </c>
      <c r="B108" s="231"/>
      <c r="C108" s="174">
        <v>0</v>
      </c>
      <c r="D108" s="13"/>
      <c r="E108" s="173">
        <v>0</v>
      </c>
      <c r="F108" s="13"/>
      <c r="G108" s="174">
        <v>0</v>
      </c>
      <c r="H108" s="13"/>
      <c r="I108" s="13">
        <f t="shared" si="2"/>
        <v>0</v>
      </c>
      <c r="J108" s="13"/>
      <c r="K108" s="13">
        <v>9370650</v>
      </c>
      <c r="L108" s="13"/>
      <c r="M108" s="13">
        <v>47807276027</v>
      </c>
      <c r="N108" s="13"/>
      <c r="O108" s="13">
        <v>-62875538773</v>
      </c>
      <c r="P108" s="13"/>
      <c r="Q108" s="13">
        <f t="shared" si="3"/>
        <v>-15068262746</v>
      </c>
    </row>
    <row r="109" spans="1:17" s="232" customFormat="1" ht="21.75">
      <c r="A109" s="229" t="s">
        <v>202</v>
      </c>
      <c r="B109" s="231"/>
      <c r="C109" s="174">
        <v>0</v>
      </c>
      <c r="D109" s="13"/>
      <c r="E109" s="173">
        <v>0</v>
      </c>
      <c r="F109" s="13"/>
      <c r="G109" s="174">
        <v>0</v>
      </c>
      <c r="H109" s="13"/>
      <c r="I109" s="13">
        <f t="shared" si="2"/>
        <v>0</v>
      </c>
      <c r="J109" s="13"/>
      <c r="K109" s="13">
        <v>19925884</v>
      </c>
      <c r="L109" s="13"/>
      <c r="M109" s="13">
        <v>86938094616</v>
      </c>
      <c r="N109" s="13"/>
      <c r="O109" s="13">
        <v>-106563408451</v>
      </c>
      <c r="P109" s="13"/>
      <c r="Q109" s="13">
        <f t="shared" si="3"/>
        <v>-19625313835</v>
      </c>
    </row>
    <row r="110" spans="1:17" s="232" customFormat="1" ht="21.75">
      <c r="A110" s="229" t="s">
        <v>183</v>
      </c>
      <c r="B110" s="231"/>
      <c r="C110" s="174">
        <v>0</v>
      </c>
      <c r="D110" s="13"/>
      <c r="E110" s="173">
        <v>0</v>
      </c>
      <c r="F110" s="13"/>
      <c r="G110" s="174">
        <v>0</v>
      </c>
      <c r="H110" s="13"/>
      <c r="I110" s="13">
        <f t="shared" si="2"/>
        <v>0</v>
      </c>
      <c r="J110" s="13"/>
      <c r="K110" s="13">
        <v>10661165</v>
      </c>
      <c r="L110" s="13"/>
      <c r="M110" s="13">
        <v>26113981750</v>
      </c>
      <c r="N110" s="13"/>
      <c r="O110" s="13">
        <v>-38756012752</v>
      </c>
      <c r="P110" s="13"/>
      <c r="Q110" s="13">
        <f t="shared" si="3"/>
        <v>-12642031002</v>
      </c>
    </row>
    <row r="111" spans="1:17" s="232" customFormat="1" ht="21.75">
      <c r="A111" s="229" t="s">
        <v>175</v>
      </c>
      <c r="B111" s="231"/>
      <c r="C111" s="174">
        <v>0</v>
      </c>
      <c r="D111" s="13"/>
      <c r="E111" s="173">
        <v>0</v>
      </c>
      <c r="F111" s="13"/>
      <c r="G111" s="174">
        <v>0</v>
      </c>
      <c r="H111" s="13"/>
      <c r="I111" s="13">
        <f t="shared" si="2"/>
        <v>0</v>
      </c>
      <c r="J111" s="13"/>
      <c r="K111" s="13">
        <v>11524600</v>
      </c>
      <c r="L111" s="13"/>
      <c r="M111" s="13">
        <v>14605944300</v>
      </c>
      <c r="N111" s="13"/>
      <c r="O111" s="13">
        <v>-19257584130</v>
      </c>
      <c r="P111" s="13"/>
      <c r="Q111" s="13">
        <f t="shared" si="3"/>
        <v>-4651639830</v>
      </c>
    </row>
    <row r="112" spans="1:17" s="232" customFormat="1" ht="21.75">
      <c r="A112" s="229" t="s">
        <v>126</v>
      </c>
      <c r="B112" s="231"/>
      <c r="C112" s="174">
        <v>0</v>
      </c>
      <c r="D112" s="13"/>
      <c r="E112" s="173">
        <v>0</v>
      </c>
      <c r="F112" s="13"/>
      <c r="G112" s="174">
        <v>0</v>
      </c>
      <c r="H112" s="13"/>
      <c r="I112" s="13">
        <f t="shared" si="2"/>
        <v>0</v>
      </c>
      <c r="J112" s="13"/>
      <c r="K112" s="13">
        <v>16642788</v>
      </c>
      <c r="L112" s="13"/>
      <c r="M112" s="13">
        <v>108499955353</v>
      </c>
      <c r="N112" s="13"/>
      <c r="O112" s="13">
        <v>-133901121472</v>
      </c>
      <c r="P112" s="13"/>
      <c r="Q112" s="13">
        <f t="shared" si="3"/>
        <v>-25401166119</v>
      </c>
    </row>
    <row r="113" spans="1:17" s="232" customFormat="1" ht="21.75">
      <c r="A113" s="229" t="s">
        <v>192</v>
      </c>
      <c r="B113" s="231"/>
      <c r="C113" s="174">
        <v>0</v>
      </c>
      <c r="D113" s="13"/>
      <c r="E113" s="173">
        <v>0</v>
      </c>
      <c r="F113" s="13"/>
      <c r="G113" s="174">
        <v>0</v>
      </c>
      <c r="H113" s="13"/>
      <c r="I113" s="13">
        <f t="shared" si="2"/>
        <v>0</v>
      </c>
      <c r="J113" s="13"/>
      <c r="K113" s="13">
        <v>6400000</v>
      </c>
      <c r="L113" s="13"/>
      <c r="M113" s="13">
        <v>13871338429</v>
      </c>
      <c r="N113" s="13"/>
      <c r="O113" s="13">
        <v>-19601075521</v>
      </c>
      <c r="P113" s="13"/>
      <c r="Q113" s="13">
        <f t="shared" si="3"/>
        <v>-5729737092</v>
      </c>
    </row>
    <row r="114" spans="1:17" s="232" customFormat="1" ht="21.75">
      <c r="A114" s="229" t="s">
        <v>89</v>
      </c>
      <c r="B114" s="231"/>
      <c r="C114" s="174">
        <v>0</v>
      </c>
      <c r="D114" s="13"/>
      <c r="E114" s="173">
        <v>0</v>
      </c>
      <c r="F114" s="13"/>
      <c r="G114" s="174">
        <v>0</v>
      </c>
      <c r="H114" s="13"/>
      <c r="I114" s="13">
        <f t="shared" si="2"/>
        <v>0</v>
      </c>
      <c r="J114" s="13"/>
      <c r="K114" s="13">
        <v>29514806</v>
      </c>
      <c r="L114" s="13"/>
      <c r="M114" s="13">
        <v>134540055186</v>
      </c>
      <c r="N114" s="13"/>
      <c r="O114" s="13">
        <v>-176621941289</v>
      </c>
      <c r="P114" s="13"/>
      <c r="Q114" s="13">
        <f t="shared" si="3"/>
        <v>-42081886103</v>
      </c>
    </row>
    <row r="115" spans="1:17" s="232" customFormat="1" ht="21.75">
      <c r="A115" s="229" t="s">
        <v>154</v>
      </c>
      <c r="B115" s="231"/>
      <c r="C115" s="174">
        <v>0</v>
      </c>
      <c r="D115" s="13"/>
      <c r="E115" s="173">
        <v>0</v>
      </c>
      <c r="F115" s="13"/>
      <c r="G115" s="174">
        <v>0</v>
      </c>
      <c r="H115" s="13"/>
      <c r="I115" s="13">
        <f t="shared" si="2"/>
        <v>0</v>
      </c>
      <c r="J115" s="13"/>
      <c r="K115" s="13">
        <v>1800000</v>
      </c>
      <c r="L115" s="13"/>
      <c r="M115" s="13">
        <v>19325066650</v>
      </c>
      <c r="N115" s="13"/>
      <c r="O115" s="13">
        <v>-20791549800</v>
      </c>
      <c r="P115" s="13"/>
      <c r="Q115" s="13">
        <f t="shared" si="3"/>
        <v>-1466483150</v>
      </c>
    </row>
    <row r="116" spans="1:17" s="232" customFormat="1" ht="21.75">
      <c r="A116" s="229" t="s">
        <v>251</v>
      </c>
      <c r="B116" s="231"/>
      <c r="C116" s="174">
        <v>0</v>
      </c>
      <c r="D116" s="13"/>
      <c r="E116" s="173">
        <v>0</v>
      </c>
      <c r="F116" s="13"/>
      <c r="G116" s="174">
        <v>0</v>
      </c>
      <c r="H116" s="13"/>
      <c r="I116" s="13">
        <f t="shared" si="2"/>
        <v>0</v>
      </c>
      <c r="J116" s="13"/>
      <c r="K116" s="13">
        <v>4405633</v>
      </c>
      <c r="L116" s="13"/>
      <c r="M116" s="13">
        <v>29638062974</v>
      </c>
      <c r="N116" s="13"/>
      <c r="O116" s="13">
        <v>-31798655668</v>
      </c>
      <c r="P116" s="13"/>
      <c r="Q116" s="13">
        <f t="shared" si="3"/>
        <v>-2160592694</v>
      </c>
    </row>
    <row r="117" spans="1:17" s="232" customFormat="1" ht="21.75">
      <c r="A117" s="229" t="s">
        <v>204</v>
      </c>
      <c r="B117" s="231"/>
      <c r="C117" s="174">
        <v>0</v>
      </c>
      <c r="D117" s="13"/>
      <c r="E117" s="173">
        <v>0</v>
      </c>
      <c r="F117" s="13"/>
      <c r="G117" s="174">
        <v>0</v>
      </c>
      <c r="H117" s="13"/>
      <c r="I117" s="13">
        <f t="shared" si="2"/>
        <v>0</v>
      </c>
      <c r="J117" s="13"/>
      <c r="K117" s="13">
        <v>238719</v>
      </c>
      <c r="L117" s="13"/>
      <c r="M117" s="13">
        <v>1003368239</v>
      </c>
      <c r="N117" s="13"/>
      <c r="O117" s="13">
        <v>-1081844419</v>
      </c>
      <c r="P117" s="13"/>
      <c r="Q117" s="13">
        <f t="shared" si="3"/>
        <v>-78476180</v>
      </c>
    </row>
    <row r="118" spans="1:17" s="232" customFormat="1" ht="21.75">
      <c r="A118" s="229" t="s">
        <v>239</v>
      </c>
      <c r="B118" s="231"/>
      <c r="C118" s="174">
        <v>0</v>
      </c>
      <c r="D118" s="13"/>
      <c r="E118" s="173">
        <v>0</v>
      </c>
      <c r="F118" s="13"/>
      <c r="G118" s="174">
        <v>0</v>
      </c>
      <c r="H118" s="13"/>
      <c r="I118" s="13">
        <f t="shared" si="2"/>
        <v>0</v>
      </c>
      <c r="J118" s="13"/>
      <c r="K118" s="13">
        <v>12761907</v>
      </c>
      <c r="L118" s="13"/>
      <c r="M118" s="13">
        <v>25447250368</v>
      </c>
      <c r="N118" s="13"/>
      <c r="O118" s="13">
        <v>-28200919434</v>
      </c>
      <c r="P118" s="13"/>
      <c r="Q118" s="13">
        <f t="shared" si="3"/>
        <v>-2753669066</v>
      </c>
    </row>
    <row r="119" spans="1:17" s="232" customFormat="1" ht="21.75">
      <c r="A119" s="229" t="s">
        <v>207</v>
      </c>
      <c r="B119" s="231"/>
      <c r="C119" s="174">
        <v>0</v>
      </c>
      <c r="D119" s="13"/>
      <c r="E119" s="173">
        <v>0</v>
      </c>
      <c r="F119" s="13"/>
      <c r="G119" s="174">
        <v>0</v>
      </c>
      <c r="H119" s="13"/>
      <c r="I119" s="13">
        <f t="shared" si="2"/>
        <v>0</v>
      </c>
      <c r="J119" s="13"/>
      <c r="K119" s="13">
        <v>152107133</v>
      </c>
      <c r="L119" s="13"/>
      <c r="M119" s="13">
        <v>77754857101</v>
      </c>
      <c r="N119" s="13"/>
      <c r="O119" s="13">
        <v>-107051083658</v>
      </c>
      <c r="P119" s="13"/>
      <c r="Q119" s="13">
        <f t="shared" si="3"/>
        <v>-29296226557</v>
      </c>
    </row>
    <row r="120" spans="1:17" s="232" customFormat="1" ht="21.75">
      <c r="A120" s="229" t="s">
        <v>235</v>
      </c>
      <c r="B120" s="231"/>
      <c r="C120" s="174">
        <v>0</v>
      </c>
      <c r="D120" s="13"/>
      <c r="E120" s="173">
        <v>0</v>
      </c>
      <c r="F120" s="13"/>
      <c r="G120" s="174">
        <v>0</v>
      </c>
      <c r="H120" s="13"/>
      <c r="I120" s="13">
        <f t="shared" si="2"/>
        <v>0</v>
      </c>
      <c r="J120" s="13"/>
      <c r="K120" s="13">
        <v>3429220</v>
      </c>
      <c r="L120" s="13"/>
      <c r="M120" s="13">
        <v>11971145476</v>
      </c>
      <c r="N120" s="13"/>
      <c r="O120" s="13">
        <v>-13577314693</v>
      </c>
      <c r="P120" s="13"/>
      <c r="Q120" s="13">
        <f t="shared" si="3"/>
        <v>-1606169217</v>
      </c>
    </row>
    <row r="121" spans="1:17" s="232" customFormat="1" ht="21.75">
      <c r="A121" s="229" t="s">
        <v>155</v>
      </c>
      <c r="B121" s="231"/>
      <c r="C121" s="174">
        <v>0</v>
      </c>
      <c r="D121" s="13"/>
      <c r="E121" s="173">
        <v>0</v>
      </c>
      <c r="F121" s="13"/>
      <c r="G121" s="174">
        <v>0</v>
      </c>
      <c r="H121" s="13"/>
      <c r="I121" s="13">
        <f t="shared" si="2"/>
        <v>0</v>
      </c>
      <c r="J121" s="13"/>
      <c r="K121" s="13">
        <v>5108457</v>
      </c>
      <c r="L121" s="13"/>
      <c r="M121" s="13">
        <v>17732210016</v>
      </c>
      <c r="N121" s="13"/>
      <c r="O121" s="13">
        <v>-22201285671</v>
      </c>
      <c r="P121" s="13"/>
      <c r="Q121" s="13">
        <f t="shared" si="3"/>
        <v>-4469075655</v>
      </c>
    </row>
    <row r="122" spans="1:17" s="232" customFormat="1" ht="21.75">
      <c r="A122" s="229" t="s">
        <v>164</v>
      </c>
      <c r="B122" s="231"/>
      <c r="C122" s="174">
        <v>0</v>
      </c>
      <c r="D122" s="13"/>
      <c r="E122" s="173">
        <v>0</v>
      </c>
      <c r="F122" s="13"/>
      <c r="G122" s="174">
        <v>0</v>
      </c>
      <c r="H122" s="13"/>
      <c r="I122" s="13">
        <f t="shared" si="2"/>
        <v>0</v>
      </c>
      <c r="J122" s="13"/>
      <c r="K122" s="13">
        <v>2137815</v>
      </c>
      <c r="L122" s="13"/>
      <c r="M122" s="13">
        <v>29651165975</v>
      </c>
      <c r="N122" s="13"/>
      <c r="O122" s="13">
        <v>-31089777243</v>
      </c>
      <c r="P122" s="13"/>
      <c r="Q122" s="13">
        <f t="shared" si="3"/>
        <v>-1438611268</v>
      </c>
    </row>
    <row r="123" spans="1:17" s="232" customFormat="1" ht="21.75">
      <c r="A123" s="229" t="s">
        <v>186</v>
      </c>
      <c r="B123" s="231"/>
      <c r="C123" s="174">
        <v>0</v>
      </c>
      <c r="D123" s="13"/>
      <c r="E123" s="173">
        <v>0</v>
      </c>
      <c r="F123" s="13"/>
      <c r="G123" s="174">
        <v>0</v>
      </c>
      <c r="H123" s="13"/>
      <c r="I123" s="13">
        <f t="shared" si="2"/>
        <v>0</v>
      </c>
      <c r="J123" s="13"/>
      <c r="K123" s="13">
        <v>4305717</v>
      </c>
      <c r="L123" s="13"/>
      <c r="M123" s="13">
        <v>198389406907</v>
      </c>
      <c r="N123" s="13"/>
      <c r="O123" s="13">
        <v>-301527065674</v>
      </c>
      <c r="P123" s="13"/>
      <c r="Q123" s="13">
        <f t="shared" si="3"/>
        <v>-103137658767</v>
      </c>
    </row>
    <row r="124" spans="1:17" s="232" customFormat="1" ht="21.75">
      <c r="A124" s="229" t="s">
        <v>193</v>
      </c>
      <c r="B124" s="231"/>
      <c r="C124" s="174">
        <v>0</v>
      </c>
      <c r="D124" s="13"/>
      <c r="E124" s="173">
        <v>0</v>
      </c>
      <c r="F124" s="13"/>
      <c r="G124" s="174">
        <v>0</v>
      </c>
      <c r="H124" s="13"/>
      <c r="I124" s="13">
        <f t="shared" si="2"/>
        <v>0</v>
      </c>
      <c r="J124" s="13"/>
      <c r="K124" s="13">
        <v>84877121</v>
      </c>
      <c r="L124" s="13"/>
      <c r="M124" s="13">
        <v>175386903685</v>
      </c>
      <c r="N124" s="13"/>
      <c r="O124" s="13">
        <v>-200992133470</v>
      </c>
      <c r="P124" s="13"/>
      <c r="Q124" s="13">
        <f t="shared" si="3"/>
        <v>-25605229785</v>
      </c>
    </row>
    <row r="125" spans="1:17" s="232" customFormat="1" ht="21.75">
      <c r="A125" s="229" t="s">
        <v>169</v>
      </c>
      <c r="B125" s="231"/>
      <c r="C125" s="174">
        <v>0</v>
      </c>
      <c r="D125" s="13"/>
      <c r="E125" s="173">
        <v>0</v>
      </c>
      <c r="F125" s="13"/>
      <c r="G125" s="174">
        <v>0</v>
      </c>
      <c r="H125" s="13"/>
      <c r="I125" s="13">
        <f t="shared" si="2"/>
        <v>0</v>
      </c>
      <c r="J125" s="13"/>
      <c r="K125" s="13">
        <v>9263282</v>
      </c>
      <c r="L125" s="13"/>
      <c r="M125" s="13">
        <v>104879851419</v>
      </c>
      <c r="N125" s="13"/>
      <c r="O125" s="13">
        <v>-153868445041</v>
      </c>
      <c r="P125" s="13"/>
      <c r="Q125" s="13">
        <f t="shared" si="3"/>
        <v>-48988593622</v>
      </c>
    </row>
    <row r="126" spans="1:17" s="232" customFormat="1" ht="21.75">
      <c r="A126" s="229" t="s">
        <v>140</v>
      </c>
      <c r="B126" s="231"/>
      <c r="C126" s="174">
        <v>0</v>
      </c>
      <c r="D126" s="13"/>
      <c r="E126" s="173">
        <v>0</v>
      </c>
      <c r="F126" s="13"/>
      <c r="G126" s="174">
        <v>0</v>
      </c>
      <c r="H126" s="13"/>
      <c r="I126" s="13">
        <f t="shared" si="2"/>
        <v>0</v>
      </c>
      <c r="J126" s="13"/>
      <c r="K126" s="13">
        <v>3266425</v>
      </c>
      <c r="L126" s="13"/>
      <c r="M126" s="13">
        <v>7227456505</v>
      </c>
      <c r="N126" s="13"/>
      <c r="O126" s="13">
        <v>-8101239480</v>
      </c>
      <c r="P126" s="13"/>
      <c r="Q126" s="13">
        <f t="shared" si="3"/>
        <v>-873782975</v>
      </c>
    </row>
    <row r="127" spans="1:17" s="232" customFormat="1" ht="21.75">
      <c r="A127" s="229" t="s">
        <v>264</v>
      </c>
      <c r="B127" s="231"/>
      <c r="C127" s="174">
        <v>0</v>
      </c>
      <c r="D127" s="13"/>
      <c r="E127" s="173">
        <v>0</v>
      </c>
      <c r="F127" s="13"/>
      <c r="G127" s="174">
        <v>0</v>
      </c>
      <c r="H127" s="13"/>
      <c r="I127" s="13">
        <f t="shared" si="2"/>
        <v>0</v>
      </c>
      <c r="J127" s="13"/>
      <c r="K127" s="13">
        <v>22448890</v>
      </c>
      <c r="L127" s="13"/>
      <c r="M127" s="13">
        <v>40016528163</v>
      </c>
      <c r="N127" s="13"/>
      <c r="O127" s="13">
        <v>-42849760632</v>
      </c>
      <c r="P127" s="13"/>
      <c r="Q127" s="13">
        <f t="shared" si="3"/>
        <v>-2833232469</v>
      </c>
    </row>
    <row r="128" spans="1:17" s="232" customFormat="1" ht="21.75">
      <c r="A128" s="229" t="s">
        <v>163</v>
      </c>
      <c r="B128" s="231"/>
      <c r="C128" s="174">
        <v>0</v>
      </c>
      <c r="D128" s="13"/>
      <c r="E128" s="173">
        <v>0</v>
      </c>
      <c r="F128" s="13"/>
      <c r="G128" s="174">
        <v>0</v>
      </c>
      <c r="H128" s="13"/>
      <c r="I128" s="13">
        <f t="shared" si="2"/>
        <v>0</v>
      </c>
      <c r="J128" s="13"/>
      <c r="K128" s="13">
        <v>2025003</v>
      </c>
      <c r="L128" s="13"/>
      <c r="M128" s="13">
        <v>6396771582</v>
      </c>
      <c r="N128" s="13"/>
      <c r="O128" s="13">
        <v>-9702439403</v>
      </c>
      <c r="P128" s="13"/>
      <c r="Q128" s="13">
        <f t="shared" si="3"/>
        <v>-3305667821</v>
      </c>
    </row>
    <row r="129" spans="1:17" s="232" customFormat="1" ht="21.75">
      <c r="A129" s="229" t="s">
        <v>248</v>
      </c>
      <c r="B129" s="231"/>
      <c r="C129" s="174">
        <v>0</v>
      </c>
      <c r="D129" s="13"/>
      <c r="E129" s="173">
        <v>0</v>
      </c>
      <c r="F129" s="13"/>
      <c r="G129" s="174">
        <v>0</v>
      </c>
      <c r="H129" s="13"/>
      <c r="I129" s="13">
        <f t="shared" si="2"/>
        <v>0</v>
      </c>
      <c r="J129" s="13"/>
      <c r="K129" s="13">
        <v>10800000</v>
      </c>
      <c r="L129" s="13"/>
      <c r="M129" s="13">
        <v>23372685517</v>
      </c>
      <c r="N129" s="13"/>
      <c r="O129" s="13">
        <v>-29158269841</v>
      </c>
      <c r="P129" s="13"/>
      <c r="Q129" s="13">
        <f t="shared" si="3"/>
        <v>-5785584324</v>
      </c>
    </row>
    <row r="130" spans="1:17" s="232" customFormat="1" ht="21.75">
      <c r="A130" s="229" t="s">
        <v>212</v>
      </c>
      <c r="B130" s="231"/>
      <c r="C130" s="174">
        <v>0</v>
      </c>
      <c r="D130" s="13"/>
      <c r="E130" s="173">
        <v>0</v>
      </c>
      <c r="F130" s="13"/>
      <c r="G130" s="174">
        <v>0</v>
      </c>
      <c r="H130" s="13"/>
      <c r="I130" s="13">
        <f t="shared" si="2"/>
        <v>0</v>
      </c>
      <c r="J130" s="13"/>
      <c r="K130" s="13">
        <v>21210256</v>
      </c>
      <c r="L130" s="13"/>
      <c r="M130" s="13">
        <v>35061133844</v>
      </c>
      <c r="N130" s="13"/>
      <c r="O130" s="13">
        <v>-51016236481</v>
      </c>
      <c r="P130" s="13"/>
      <c r="Q130" s="13">
        <f t="shared" si="3"/>
        <v>-15955102637</v>
      </c>
    </row>
    <row r="131" spans="1:17" s="232" customFormat="1" ht="21.75">
      <c r="A131" s="229" t="s">
        <v>181</v>
      </c>
      <c r="B131" s="231"/>
      <c r="C131" s="174">
        <v>0</v>
      </c>
      <c r="D131" s="13"/>
      <c r="E131" s="173">
        <v>0</v>
      </c>
      <c r="F131" s="13"/>
      <c r="G131" s="174">
        <v>0</v>
      </c>
      <c r="H131" s="13"/>
      <c r="I131" s="13">
        <f t="shared" si="2"/>
        <v>0</v>
      </c>
      <c r="J131" s="13"/>
      <c r="K131" s="13">
        <v>108647</v>
      </c>
      <c r="L131" s="13"/>
      <c r="M131" s="13">
        <v>3126784561</v>
      </c>
      <c r="N131" s="13"/>
      <c r="O131" s="13">
        <v>-3559698140</v>
      </c>
      <c r="P131" s="13"/>
      <c r="Q131" s="13">
        <f t="shared" si="3"/>
        <v>-432913579</v>
      </c>
    </row>
    <row r="132" spans="1:17" s="232" customFormat="1" ht="21.75">
      <c r="A132" s="229" t="s">
        <v>185</v>
      </c>
      <c r="B132" s="231"/>
      <c r="C132" s="174">
        <v>0</v>
      </c>
      <c r="D132" s="13"/>
      <c r="E132" s="173">
        <v>0</v>
      </c>
      <c r="F132" s="13"/>
      <c r="G132" s="174">
        <v>0</v>
      </c>
      <c r="H132" s="13"/>
      <c r="I132" s="13">
        <f t="shared" si="2"/>
        <v>0</v>
      </c>
      <c r="J132" s="13"/>
      <c r="K132" s="13">
        <v>233058</v>
      </c>
      <c r="L132" s="13"/>
      <c r="M132" s="13">
        <v>9117514505</v>
      </c>
      <c r="N132" s="13"/>
      <c r="O132" s="13">
        <v>-11565031537</v>
      </c>
      <c r="P132" s="13"/>
      <c r="Q132" s="13">
        <f t="shared" si="3"/>
        <v>-2447517032</v>
      </c>
    </row>
    <row r="133" spans="1:17" s="232" customFormat="1" ht="21.75">
      <c r="A133" s="229" t="s">
        <v>125</v>
      </c>
      <c r="B133" s="231"/>
      <c r="C133" s="174">
        <v>0</v>
      </c>
      <c r="D133" s="13"/>
      <c r="E133" s="173">
        <v>0</v>
      </c>
      <c r="F133" s="13"/>
      <c r="G133" s="174">
        <v>0</v>
      </c>
      <c r="H133" s="13"/>
      <c r="I133" s="13">
        <f t="shared" si="2"/>
        <v>0</v>
      </c>
      <c r="J133" s="13"/>
      <c r="K133" s="13">
        <v>15000000</v>
      </c>
      <c r="L133" s="13"/>
      <c r="M133" s="13">
        <v>21962096928</v>
      </c>
      <c r="N133" s="13"/>
      <c r="O133" s="13">
        <v>-40244114250</v>
      </c>
      <c r="P133" s="13"/>
      <c r="Q133" s="13">
        <f t="shared" si="3"/>
        <v>-18282017322</v>
      </c>
    </row>
    <row r="134" spans="1:17" s="232" customFormat="1" ht="21.75">
      <c r="A134" s="229" t="s">
        <v>257</v>
      </c>
      <c r="B134" s="231"/>
      <c r="C134" s="174">
        <v>0</v>
      </c>
      <c r="D134" s="13"/>
      <c r="E134" s="173">
        <v>0</v>
      </c>
      <c r="F134" s="13"/>
      <c r="G134" s="174">
        <v>0</v>
      </c>
      <c r="H134" s="13"/>
      <c r="I134" s="13">
        <f t="shared" si="2"/>
        <v>0</v>
      </c>
      <c r="J134" s="13"/>
      <c r="K134" s="13">
        <v>19044414</v>
      </c>
      <c r="L134" s="13"/>
      <c r="M134" s="13">
        <v>69757803236</v>
      </c>
      <c r="N134" s="13"/>
      <c r="O134" s="13">
        <v>-84167669434</v>
      </c>
      <c r="P134" s="13"/>
      <c r="Q134" s="13">
        <f t="shared" si="3"/>
        <v>-14409866198</v>
      </c>
    </row>
    <row r="135" spans="1:17" s="232" customFormat="1" ht="21.75">
      <c r="A135" s="229" t="s">
        <v>171</v>
      </c>
      <c r="B135" s="231"/>
      <c r="C135" s="174">
        <v>0</v>
      </c>
      <c r="D135" s="13"/>
      <c r="E135" s="173">
        <v>0</v>
      </c>
      <c r="F135" s="13"/>
      <c r="G135" s="174">
        <v>0</v>
      </c>
      <c r="H135" s="13"/>
      <c r="I135" s="13">
        <f t="shared" si="2"/>
        <v>0</v>
      </c>
      <c r="J135" s="13"/>
      <c r="K135" s="13">
        <v>108732</v>
      </c>
      <c r="L135" s="13"/>
      <c r="M135" s="13">
        <v>1144861033</v>
      </c>
      <c r="N135" s="13"/>
      <c r="O135" s="13">
        <v>-1228926958</v>
      </c>
      <c r="P135" s="13"/>
      <c r="Q135" s="13">
        <f t="shared" si="3"/>
        <v>-84065925</v>
      </c>
    </row>
    <row r="136" spans="1:17" s="232" customFormat="1" ht="21.75">
      <c r="A136" s="229" t="s">
        <v>177</v>
      </c>
      <c r="B136" s="231"/>
      <c r="C136" s="174">
        <v>0</v>
      </c>
      <c r="D136" s="13"/>
      <c r="E136" s="173">
        <v>0</v>
      </c>
      <c r="F136" s="13"/>
      <c r="G136" s="174">
        <v>0</v>
      </c>
      <c r="H136" s="13"/>
      <c r="I136" s="13">
        <f t="shared" ref="I136:I190" si="4">E136+G136</f>
        <v>0</v>
      </c>
      <c r="J136" s="13"/>
      <c r="K136" s="13">
        <v>8414635</v>
      </c>
      <c r="L136" s="13"/>
      <c r="M136" s="13">
        <v>40922902889</v>
      </c>
      <c r="N136" s="13"/>
      <c r="O136" s="13">
        <v>-41320965538</v>
      </c>
      <c r="P136" s="13"/>
      <c r="Q136" s="13">
        <f t="shared" ref="Q136:Q190" si="5">M136+O136</f>
        <v>-398062649</v>
      </c>
    </row>
    <row r="137" spans="1:17" s="232" customFormat="1" ht="21.75">
      <c r="A137" s="229" t="s">
        <v>230</v>
      </c>
      <c r="B137" s="231"/>
      <c r="C137" s="174">
        <v>0</v>
      </c>
      <c r="D137" s="13"/>
      <c r="E137" s="173">
        <v>0</v>
      </c>
      <c r="F137" s="13"/>
      <c r="G137" s="174">
        <v>0</v>
      </c>
      <c r="H137" s="13"/>
      <c r="I137" s="13">
        <f t="shared" si="4"/>
        <v>0</v>
      </c>
      <c r="J137" s="13"/>
      <c r="K137" s="13">
        <v>2004143</v>
      </c>
      <c r="L137" s="13"/>
      <c r="M137" s="13">
        <v>60716038516</v>
      </c>
      <c r="N137" s="13"/>
      <c r="O137" s="13">
        <v>-74648421544</v>
      </c>
      <c r="P137" s="13"/>
      <c r="Q137" s="13">
        <f t="shared" si="5"/>
        <v>-13932383028</v>
      </c>
    </row>
    <row r="138" spans="1:17" s="232" customFormat="1" ht="21.75">
      <c r="A138" s="229" t="s">
        <v>153</v>
      </c>
      <c r="B138" s="231"/>
      <c r="C138" s="174">
        <v>0</v>
      </c>
      <c r="D138" s="13"/>
      <c r="E138" s="173">
        <v>0</v>
      </c>
      <c r="F138" s="13"/>
      <c r="G138" s="174">
        <v>0</v>
      </c>
      <c r="H138" s="13"/>
      <c r="I138" s="13">
        <f t="shared" si="4"/>
        <v>0</v>
      </c>
      <c r="J138" s="13"/>
      <c r="K138" s="13">
        <v>4051459</v>
      </c>
      <c r="L138" s="13"/>
      <c r="M138" s="13">
        <v>20322734651</v>
      </c>
      <c r="N138" s="13"/>
      <c r="O138" s="13">
        <v>-23922475750</v>
      </c>
      <c r="P138" s="13"/>
      <c r="Q138" s="13">
        <f t="shared" si="5"/>
        <v>-3599741099</v>
      </c>
    </row>
    <row r="139" spans="1:17" s="232" customFormat="1" ht="21.75">
      <c r="A139" s="229" t="s">
        <v>158</v>
      </c>
      <c r="B139" s="231"/>
      <c r="C139" s="174">
        <v>0</v>
      </c>
      <c r="D139" s="13"/>
      <c r="E139" s="173">
        <v>0</v>
      </c>
      <c r="F139" s="13"/>
      <c r="G139" s="174">
        <v>0</v>
      </c>
      <c r="H139" s="13"/>
      <c r="I139" s="13">
        <f t="shared" si="4"/>
        <v>0</v>
      </c>
      <c r="J139" s="13"/>
      <c r="K139" s="13">
        <v>72000000</v>
      </c>
      <c r="L139" s="13"/>
      <c r="M139" s="13">
        <v>246778620637</v>
      </c>
      <c r="N139" s="13"/>
      <c r="O139" s="13">
        <v>-258087189600</v>
      </c>
      <c r="P139" s="13"/>
      <c r="Q139" s="13">
        <f t="shared" si="5"/>
        <v>-11308568963</v>
      </c>
    </row>
    <row r="140" spans="1:17" s="232" customFormat="1" ht="21.75">
      <c r="A140" s="229" t="s">
        <v>122</v>
      </c>
      <c r="B140" s="231"/>
      <c r="C140" s="174">
        <v>0</v>
      </c>
      <c r="D140" s="13"/>
      <c r="E140" s="173">
        <v>0</v>
      </c>
      <c r="F140" s="13"/>
      <c r="G140" s="174">
        <v>0</v>
      </c>
      <c r="H140" s="13"/>
      <c r="I140" s="13">
        <f t="shared" si="4"/>
        <v>0</v>
      </c>
      <c r="J140" s="13"/>
      <c r="K140" s="13">
        <v>18518</v>
      </c>
      <c r="L140" s="13"/>
      <c r="M140" s="13">
        <v>521127114</v>
      </c>
      <c r="N140" s="13"/>
      <c r="O140" s="13">
        <v>-530935836</v>
      </c>
      <c r="P140" s="13"/>
      <c r="Q140" s="13">
        <f t="shared" si="5"/>
        <v>-9808722</v>
      </c>
    </row>
    <row r="141" spans="1:17" s="232" customFormat="1" ht="21.75">
      <c r="A141" s="229" t="s">
        <v>104</v>
      </c>
      <c r="B141" s="231"/>
      <c r="C141" s="174">
        <v>0</v>
      </c>
      <c r="D141" s="13"/>
      <c r="E141" s="173">
        <v>0</v>
      </c>
      <c r="F141" s="13"/>
      <c r="G141" s="174">
        <v>0</v>
      </c>
      <c r="H141" s="13"/>
      <c r="I141" s="13">
        <f t="shared" si="4"/>
        <v>0</v>
      </c>
      <c r="J141" s="13"/>
      <c r="K141" s="13">
        <v>694439</v>
      </c>
      <c r="L141" s="13"/>
      <c r="M141" s="13">
        <v>7438052886</v>
      </c>
      <c r="N141" s="13"/>
      <c r="O141" s="13">
        <v>-9136894496</v>
      </c>
      <c r="P141" s="13"/>
      <c r="Q141" s="13">
        <f t="shared" si="5"/>
        <v>-1698841610</v>
      </c>
    </row>
    <row r="142" spans="1:17" s="232" customFormat="1" ht="21.75">
      <c r="A142" s="229" t="s">
        <v>130</v>
      </c>
      <c r="B142" s="231"/>
      <c r="C142" s="174">
        <v>0</v>
      </c>
      <c r="D142" s="13"/>
      <c r="E142" s="173">
        <v>0</v>
      </c>
      <c r="F142" s="13"/>
      <c r="G142" s="174">
        <v>0</v>
      </c>
      <c r="H142" s="13"/>
      <c r="I142" s="13">
        <f t="shared" si="4"/>
        <v>0</v>
      </c>
      <c r="J142" s="13"/>
      <c r="K142" s="13">
        <v>36244442</v>
      </c>
      <c r="L142" s="13"/>
      <c r="M142" s="13">
        <v>220128845369</v>
      </c>
      <c r="N142" s="13"/>
      <c r="O142" s="13">
        <v>-265600835509</v>
      </c>
      <c r="P142" s="13"/>
      <c r="Q142" s="13">
        <f t="shared" si="5"/>
        <v>-45471990140</v>
      </c>
    </row>
    <row r="143" spans="1:17" s="232" customFormat="1" ht="21.75">
      <c r="A143" s="229" t="s">
        <v>180</v>
      </c>
      <c r="B143" s="231"/>
      <c r="C143" s="174">
        <v>0</v>
      </c>
      <c r="D143" s="13"/>
      <c r="E143" s="173">
        <v>0</v>
      </c>
      <c r="F143" s="13"/>
      <c r="G143" s="174">
        <v>0</v>
      </c>
      <c r="H143" s="13"/>
      <c r="I143" s="13">
        <f t="shared" si="4"/>
        <v>0</v>
      </c>
      <c r="J143" s="13"/>
      <c r="K143" s="13">
        <v>10920349</v>
      </c>
      <c r="L143" s="13"/>
      <c r="M143" s="13">
        <v>155118041014</v>
      </c>
      <c r="N143" s="13"/>
      <c r="O143" s="13">
        <v>-177830658446</v>
      </c>
      <c r="P143" s="13"/>
      <c r="Q143" s="13">
        <f t="shared" si="5"/>
        <v>-22712617432</v>
      </c>
    </row>
    <row r="144" spans="1:17" s="232" customFormat="1" ht="21.75">
      <c r="A144" s="229" t="s">
        <v>223</v>
      </c>
      <c r="B144" s="231"/>
      <c r="C144" s="174">
        <v>0</v>
      </c>
      <c r="D144" s="13"/>
      <c r="E144" s="173">
        <v>0</v>
      </c>
      <c r="F144" s="13"/>
      <c r="G144" s="174">
        <v>0</v>
      </c>
      <c r="H144" s="13"/>
      <c r="I144" s="13">
        <f t="shared" si="4"/>
        <v>0</v>
      </c>
      <c r="J144" s="13"/>
      <c r="K144" s="13">
        <v>1550000</v>
      </c>
      <c r="L144" s="13"/>
      <c r="M144" s="13">
        <v>7307267816</v>
      </c>
      <c r="N144" s="13"/>
      <c r="O144" s="13">
        <v>-8936509500</v>
      </c>
      <c r="P144" s="13"/>
      <c r="Q144" s="13">
        <f t="shared" si="5"/>
        <v>-1629241684</v>
      </c>
    </row>
    <row r="145" spans="1:17" s="232" customFormat="1" ht="21.75">
      <c r="A145" s="229" t="s">
        <v>146</v>
      </c>
      <c r="B145" s="231"/>
      <c r="C145" s="174">
        <v>0</v>
      </c>
      <c r="D145" s="13"/>
      <c r="E145" s="173">
        <v>0</v>
      </c>
      <c r="F145" s="13"/>
      <c r="G145" s="174">
        <v>0</v>
      </c>
      <c r="H145" s="13"/>
      <c r="I145" s="13">
        <f t="shared" si="4"/>
        <v>0</v>
      </c>
      <c r="J145" s="13"/>
      <c r="K145" s="13">
        <v>1049003</v>
      </c>
      <c r="L145" s="13"/>
      <c r="M145" s="13">
        <v>5790551466</v>
      </c>
      <c r="N145" s="13"/>
      <c r="O145" s="13">
        <v>-6642390325</v>
      </c>
      <c r="P145" s="13"/>
      <c r="Q145" s="13">
        <f t="shared" si="5"/>
        <v>-851838859</v>
      </c>
    </row>
    <row r="146" spans="1:17" s="232" customFormat="1" ht="21.75">
      <c r="A146" s="229" t="s">
        <v>91</v>
      </c>
      <c r="B146" s="231"/>
      <c r="C146" s="174">
        <v>0</v>
      </c>
      <c r="D146" s="13"/>
      <c r="E146" s="173">
        <v>0</v>
      </c>
      <c r="F146" s="13"/>
      <c r="G146" s="174">
        <v>0</v>
      </c>
      <c r="H146" s="13"/>
      <c r="I146" s="13">
        <f t="shared" si="4"/>
        <v>0</v>
      </c>
      <c r="J146" s="13"/>
      <c r="K146" s="13">
        <v>21576945</v>
      </c>
      <c r="L146" s="13"/>
      <c r="M146" s="13">
        <v>451438134262</v>
      </c>
      <c r="N146" s="13"/>
      <c r="O146" s="13">
        <v>-495752443526</v>
      </c>
      <c r="P146" s="13"/>
      <c r="Q146" s="13">
        <f t="shared" si="5"/>
        <v>-44314309264</v>
      </c>
    </row>
    <row r="147" spans="1:17" s="232" customFormat="1" ht="21.75">
      <c r="A147" s="229" t="s">
        <v>159</v>
      </c>
      <c r="B147" s="231"/>
      <c r="C147" s="174">
        <v>0</v>
      </c>
      <c r="D147" s="13"/>
      <c r="E147" s="173">
        <v>0</v>
      </c>
      <c r="F147" s="13"/>
      <c r="G147" s="174">
        <v>0</v>
      </c>
      <c r="H147" s="13"/>
      <c r="I147" s="13">
        <f t="shared" si="4"/>
        <v>0</v>
      </c>
      <c r="J147" s="13"/>
      <c r="K147" s="13">
        <v>20200000</v>
      </c>
      <c r="L147" s="13"/>
      <c r="M147" s="13">
        <v>32868043235</v>
      </c>
      <c r="N147" s="13"/>
      <c r="O147" s="13">
        <v>-37890601471</v>
      </c>
      <c r="P147" s="13"/>
      <c r="Q147" s="13">
        <f t="shared" si="5"/>
        <v>-5022558236</v>
      </c>
    </row>
    <row r="148" spans="1:17" s="232" customFormat="1" ht="21.75">
      <c r="A148" s="229" t="s">
        <v>82</v>
      </c>
      <c r="B148" s="231"/>
      <c r="C148" s="174">
        <v>0</v>
      </c>
      <c r="D148" s="13"/>
      <c r="E148" s="173">
        <v>0</v>
      </c>
      <c r="F148" s="13"/>
      <c r="G148" s="174">
        <v>0</v>
      </c>
      <c r="H148" s="13"/>
      <c r="I148" s="13">
        <f t="shared" si="4"/>
        <v>0</v>
      </c>
      <c r="J148" s="13"/>
      <c r="K148" s="13">
        <v>1857549</v>
      </c>
      <c r="L148" s="13"/>
      <c r="M148" s="13">
        <v>37031603499</v>
      </c>
      <c r="N148" s="13"/>
      <c r="O148" s="13">
        <v>-47048732947</v>
      </c>
      <c r="P148" s="13"/>
      <c r="Q148" s="13">
        <f t="shared" si="5"/>
        <v>-10017129448</v>
      </c>
    </row>
    <row r="149" spans="1:17" s="232" customFormat="1" ht="21.75">
      <c r="A149" s="229" t="s">
        <v>203</v>
      </c>
      <c r="B149" s="231"/>
      <c r="C149" s="174">
        <v>0</v>
      </c>
      <c r="D149" s="13"/>
      <c r="E149" s="173">
        <v>0</v>
      </c>
      <c r="F149" s="13"/>
      <c r="G149" s="174">
        <v>0</v>
      </c>
      <c r="H149" s="13"/>
      <c r="I149" s="13">
        <f t="shared" si="4"/>
        <v>0</v>
      </c>
      <c r="J149" s="13"/>
      <c r="K149" s="13">
        <v>355647</v>
      </c>
      <c r="L149" s="13"/>
      <c r="M149" s="13">
        <v>1529958590</v>
      </c>
      <c r="N149" s="13"/>
      <c r="O149" s="13">
        <v>-1877249078</v>
      </c>
      <c r="P149" s="13"/>
      <c r="Q149" s="13">
        <f t="shared" si="5"/>
        <v>-347290488</v>
      </c>
    </row>
    <row r="150" spans="1:17" s="232" customFormat="1" ht="21.75">
      <c r="A150" s="229" t="s">
        <v>260</v>
      </c>
      <c r="B150" s="231"/>
      <c r="C150" s="174">
        <v>0</v>
      </c>
      <c r="D150" s="13"/>
      <c r="E150" s="173">
        <v>0</v>
      </c>
      <c r="F150" s="13"/>
      <c r="G150" s="174">
        <v>0</v>
      </c>
      <c r="H150" s="13"/>
      <c r="I150" s="13">
        <f t="shared" si="4"/>
        <v>0</v>
      </c>
      <c r="J150" s="13"/>
      <c r="K150" s="13">
        <v>27552173</v>
      </c>
      <c r="L150" s="13"/>
      <c r="M150" s="13">
        <v>22891243688</v>
      </c>
      <c r="N150" s="13"/>
      <c r="O150" s="13">
        <v>-36563297161</v>
      </c>
      <c r="P150" s="13"/>
      <c r="Q150" s="13">
        <f t="shared" si="5"/>
        <v>-13672053473</v>
      </c>
    </row>
    <row r="151" spans="1:17" s="232" customFormat="1" ht="21.75">
      <c r="A151" s="229" t="s">
        <v>241</v>
      </c>
      <c r="B151" s="231"/>
      <c r="C151" s="174">
        <v>1</v>
      </c>
      <c r="D151" s="13"/>
      <c r="E151" s="173">
        <v>1</v>
      </c>
      <c r="F151" s="13"/>
      <c r="G151" s="174">
        <v>-9918</v>
      </c>
      <c r="H151" s="13"/>
      <c r="I151" s="13">
        <f t="shared" si="4"/>
        <v>-9917</v>
      </c>
      <c r="J151" s="13"/>
      <c r="K151" s="13">
        <v>13263661</v>
      </c>
      <c r="L151" s="13"/>
      <c r="M151" s="13">
        <v>132185922973</v>
      </c>
      <c r="N151" s="13"/>
      <c r="O151" s="13">
        <v>-168105460516</v>
      </c>
      <c r="P151" s="13"/>
      <c r="Q151" s="13">
        <f t="shared" si="5"/>
        <v>-35919537543</v>
      </c>
    </row>
    <row r="152" spans="1:17" s="232" customFormat="1" ht="21.75">
      <c r="A152" s="229" t="s">
        <v>205</v>
      </c>
      <c r="B152" s="231"/>
      <c r="C152" s="174">
        <v>0</v>
      </c>
      <c r="D152" s="13"/>
      <c r="E152" s="173">
        <v>0</v>
      </c>
      <c r="F152" s="13"/>
      <c r="G152" s="174">
        <v>0</v>
      </c>
      <c r="H152" s="13"/>
      <c r="I152" s="13">
        <f t="shared" si="4"/>
        <v>0</v>
      </c>
      <c r="J152" s="13"/>
      <c r="K152" s="13">
        <v>3500000</v>
      </c>
      <c r="L152" s="13"/>
      <c r="M152" s="13">
        <v>14947379312</v>
      </c>
      <c r="N152" s="13"/>
      <c r="O152" s="13">
        <v>-23171305500</v>
      </c>
      <c r="P152" s="13"/>
      <c r="Q152" s="13">
        <f t="shared" si="5"/>
        <v>-8223926188</v>
      </c>
    </row>
    <row r="153" spans="1:17" s="232" customFormat="1" ht="21.75">
      <c r="A153" s="229" t="s">
        <v>87</v>
      </c>
      <c r="B153" s="231"/>
      <c r="C153" s="174">
        <v>0</v>
      </c>
      <c r="D153" s="13"/>
      <c r="E153" s="173">
        <v>0</v>
      </c>
      <c r="F153" s="13"/>
      <c r="G153" s="174">
        <v>0</v>
      </c>
      <c r="H153" s="13"/>
      <c r="I153" s="13">
        <f t="shared" si="4"/>
        <v>0</v>
      </c>
      <c r="J153" s="13"/>
      <c r="K153" s="13">
        <v>1972598</v>
      </c>
      <c r="L153" s="13"/>
      <c r="M153" s="13">
        <v>104199600914</v>
      </c>
      <c r="N153" s="13"/>
      <c r="O153" s="13">
        <v>-144785741787</v>
      </c>
      <c r="P153" s="13"/>
      <c r="Q153" s="13">
        <f t="shared" si="5"/>
        <v>-40586140873</v>
      </c>
    </row>
    <row r="154" spans="1:17" s="232" customFormat="1" ht="21.75">
      <c r="A154" s="229" t="s">
        <v>123</v>
      </c>
      <c r="B154" s="231"/>
      <c r="C154" s="174">
        <v>0</v>
      </c>
      <c r="D154" s="13"/>
      <c r="E154" s="173">
        <v>0</v>
      </c>
      <c r="F154" s="13"/>
      <c r="G154" s="174">
        <v>0</v>
      </c>
      <c r="H154" s="13"/>
      <c r="I154" s="13">
        <f t="shared" si="4"/>
        <v>0</v>
      </c>
      <c r="J154" s="13"/>
      <c r="K154" s="13">
        <v>2722290</v>
      </c>
      <c r="L154" s="13"/>
      <c r="M154" s="13">
        <v>39156632376</v>
      </c>
      <c r="N154" s="13"/>
      <c r="O154" s="13">
        <v>-49973083298</v>
      </c>
      <c r="P154" s="13"/>
      <c r="Q154" s="13">
        <f t="shared" si="5"/>
        <v>-10816450922</v>
      </c>
    </row>
    <row r="155" spans="1:17" s="232" customFormat="1" ht="21.75">
      <c r="A155" s="229" t="s">
        <v>208</v>
      </c>
      <c r="B155" s="231"/>
      <c r="C155" s="174">
        <v>0</v>
      </c>
      <c r="D155" s="13"/>
      <c r="E155" s="173">
        <v>0</v>
      </c>
      <c r="F155" s="13"/>
      <c r="G155" s="174">
        <v>0</v>
      </c>
      <c r="H155" s="13"/>
      <c r="I155" s="13">
        <f t="shared" si="4"/>
        <v>0</v>
      </c>
      <c r="J155" s="13"/>
      <c r="K155" s="13">
        <v>44433</v>
      </c>
      <c r="L155" s="13"/>
      <c r="M155" s="13">
        <v>2614502472</v>
      </c>
      <c r="N155" s="13"/>
      <c r="O155" s="13">
        <v>-3544090363</v>
      </c>
      <c r="P155" s="13"/>
      <c r="Q155" s="13">
        <f t="shared" si="5"/>
        <v>-929587891</v>
      </c>
    </row>
    <row r="156" spans="1:17" s="232" customFormat="1" ht="21.75">
      <c r="A156" s="229" t="s">
        <v>88</v>
      </c>
      <c r="B156" s="231"/>
      <c r="C156" s="174">
        <v>0</v>
      </c>
      <c r="D156" s="13"/>
      <c r="E156" s="173">
        <v>0</v>
      </c>
      <c r="F156" s="13"/>
      <c r="G156" s="174">
        <v>0</v>
      </c>
      <c r="H156" s="13"/>
      <c r="I156" s="13">
        <f t="shared" si="4"/>
        <v>0</v>
      </c>
      <c r="J156" s="13"/>
      <c r="K156" s="13">
        <v>70242</v>
      </c>
      <c r="L156" s="13"/>
      <c r="M156" s="13">
        <v>3100000503</v>
      </c>
      <c r="N156" s="13"/>
      <c r="O156" s="13">
        <v>-3528819131</v>
      </c>
      <c r="P156" s="13"/>
      <c r="Q156" s="13">
        <f t="shared" si="5"/>
        <v>-428818628</v>
      </c>
    </row>
    <row r="157" spans="1:17" s="232" customFormat="1" ht="21.75">
      <c r="A157" s="229" t="s">
        <v>131</v>
      </c>
      <c r="B157" s="231"/>
      <c r="C157" s="174">
        <v>0</v>
      </c>
      <c r="D157" s="13"/>
      <c r="E157" s="173">
        <v>0</v>
      </c>
      <c r="F157" s="13"/>
      <c r="G157" s="174">
        <v>0</v>
      </c>
      <c r="H157" s="13"/>
      <c r="I157" s="13">
        <f t="shared" si="4"/>
        <v>0</v>
      </c>
      <c r="J157" s="13"/>
      <c r="K157" s="13">
        <v>304685</v>
      </c>
      <c r="L157" s="13"/>
      <c r="M157" s="13">
        <v>4073382849</v>
      </c>
      <c r="N157" s="13"/>
      <c r="O157" s="13">
        <v>-5321463222</v>
      </c>
      <c r="P157" s="13"/>
      <c r="Q157" s="13">
        <f t="shared" si="5"/>
        <v>-1248080373</v>
      </c>
    </row>
    <row r="158" spans="1:17" s="232" customFormat="1" ht="21.75">
      <c r="A158" s="229" t="s">
        <v>119</v>
      </c>
      <c r="B158" s="231"/>
      <c r="C158" s="174">
        <v>0</v>
      </c>
      <c r="D158" s="13"/>
      <c r="E158" s="173">
        <v>0</v>
      </c>
      <c r="F158" s="13"/>
      <c r="G158" s="174">
        <v>0</v>
      </c>
      <c r="H158" s="13"/>
      <c r="I158" s="13">
        <f t="shared" si="4"/>
        <v>0</v>
      </c>
      <c r="J158" s="13"/>
      <c r="K158" s="13">
        <v>58500642</v>
      </c>
      <c r="L158" s="13"/>
      <c r="M158" s="13">
        <v>108437057267</v>
      </c>
      <c r="N158" s="13"/>
      <c r="O158" s="13">
        <v>-134332420950</v>
      </c>
      <c r="P158" s="13"/>
      <c r="Q158" s="13">
        <f t="shared" si="5"/>
        <v>-25895363683</v>
      </c>
    </row>
    <row r="159" spans="1:17" s="232" customFormat="1" ht="21.75">
      <c r="A159" s="229" t="s">
        <v>174</v>
      </c>
      <c r="B159" s="231"/>
      <c r="C159" s="174">
        <v>0</v>
      </c>
      <c r="D159" s="13"/>
      <c r="E159" s="173">
        <v>0</v>
      </c>
      <c r="F159" s="13"/>
      <c r="G159" s="174">
        <v>0</v>
      </c>
      <c r="H159" s="13"/>
      <c r="I159" s="13">
        <f t="shared" si="4"/>
        <v>0</v>
      </c>
      <c r="J159" s="13"/>
      <c r="K159" s="13">
        <v>14546313</v>
      </c>
      <c r="L159" s="13"/>
      <c r="M159" s="13">
        <v>32781048600</v>
      </c>
      <c r="N159" s="13"/>
      <c r="O159" s="13">
        <v>-55496568240</v>
      </c>
      <c r="P159" s="13"/>
      <c r="Q159" s="13">
        <f t="shared" si="5"/>
        <v>-22715519640</v>
      </c>
    </row>
    <row r="160" spans="1:17" s="232" customFormat="1" ht="21.75">
      <c r="A160" s="229" t="s">
        <v>90</v>
      </c>
      <c r="B160" s="231"/>
      <c r="C160" s="174">
        <v>0</v>
      </c>
      <c r="D160" s="13"/>
      <c r="E160" s="173">
        <v>0</v>
      </c>
      <c r="F160" s="13"/>
      <c r="G160" s="174">
        <v>0</v>
      </c>
      <c r="H160" s="13"/>
      <c r="I160" s="13">
        <f t="shared" si="4"/>
        <v>0</v>
      </c>
      <c r="J160" s="13"/>
      <c r="K160" s="13">
        <v>12897313</v>
      </c>
      <c r="L160" s="13"/>
      <c r="M160" s="13">
        <v>46538687936</v>
      </c>
      <c r="N160" s="13"/>
      <c r="O160" s="13">
        <v>-52807944258</v>
      </c>
      <c r="P160" s="13"/>
      <c r="Q160" s="13">
        <f t="shared" si="5"/>
        <v>-6269256322</v>
      </c>
    </row>
    <row r="161" spans="1:17" s="232" customFormat="1" ht="21.75">
      <c r="A161" s="229" t="s">
        <v>258</v>
      </c>
      <c r="B161" s="231"/>
      <c r="C161" s="174">
        <v>0</v>
      </c>
      <c r="D161" s="13"/>
      <c r="E161" s="173">
        <v>0</v>
      </c>
      <c r="F161" s="13"/>
      <c r="G161" s="174">
        <v>0</v>
      </c>
      <c r="H161" s="13"/>
      <c r="I161" s="13">
        <f t="shared" si="4"/>
        <v>0</v>
      </c>
      <c r="J161" s="13"/>
      <c r="K161" s="13">
        <v>1249638</v>
      </c>
      <c r="L161" s="13"/>
      <c r="M161" s="13">
        <v>4965794116</v>
      </c>
      <c r="N161" s="13"/>
      <c r="O161" s="13">
        <v>-5870333381</v>
      </c>
      <c r="P161" s="13"/>
      <c r="Q161" s="13">
        <f t="shared" si="5"/>
        <v>-904539265</v>
      </c>
    </row>
    <row r="162" spans="1:17" s="232" customFormat="1" ht="21.75">
      <c r="A162" s="229" t="s">
        <v>216</v>
      </c>
      <c r="B162" s="231"/>
      <c r="C162" s="174">
        <v>0</v>
      </c>
      <c r="D162" s="13"/>
      <c r="E162" s="173">
        <v>0</v>
      </c>
      <c r="F162" s="13"/>
      <c r="G162" s="174">
        <v>0</v>
      </c>
      <c r="H162" s="13"/>
      <c r="I162" s="13">
        <f t="shared" si="4"/>
        <v>0</v>
      </c>
      <c r="J162" s="13"/>
      <c r="K162" s="13">
        <v>35484873</v>
      </c>
      <c r="L162" s="13"/>
      <c r="M162" s="13">
        <v>56138660684</v>
      </c>
      <c r="N162" s="13"/>
      <c r="O162" s="13">
        <v>-64162929437</v>
      </c>
      <c r="P162" s="13"/>
      <c r="Q162" s="13">
        <f t="shared" si="5"/>
        <v>-8024268753</v>
      </c>
    </row>
    <row r="163" spans="1:17" s="232" customFormat="1" ht="21.75">
      <c r="A163" s="229" t="s">
        <v>237</v>
      </c>
      <c r="B163" s="231"/>
      <c r="C163" s="174">
        <v>0</v>
      </c>
      <c r="D163" s="13"/>
      <c r="E163" s="173">
        <v>0</v>
      </c>
      <c r="F163" s="13"/>
      <c r="G163" s="174">
        <v>0</v>
      </c>
      <c r="H163" s="13"/>
      <c r="I163" s="13">
        <f t="shared" si="4"/>
        <v>0</v>
      </c>
      <c r="J163" s="13"/>
      <c r="K163" s="13">
        <v>16350000</v>
      </c>
      <c r="L163" s="13"/>
      <c r="M163" s="13">
        <v>23865918082</v>
      </c>
      <c r="N163" s="13"/>
      <c r="O163" s="13">
        <v>-34797068169</v>
      </c>
      <c r="P163" s="13"/>
      <c r="Q163" s="13">
        <f t="shared" si="5"/>
        <v>-10931150087</v>
      </c>
    </row>
    <row r="164" spans="1:17" s="232" customFormat="1" ht="21.75">
      <c r="A164" s="229" t="s">
        <v>127</v>
      </c>
      <c r="B164" s="231"/>
      <c r="C164" s="174">
        <v>0</v>
      </c>
      <c r="D164" s="13"/>
      <c r="E164" s="173">
        <v>0</v>
      </c>
      <c r="F164" s="13"/>
      <c r="G164" s="174">
        <v>0</v>
      </c>
      <c r="H164" s="13"/>
      <c r="I164" s="13">
        <f t="shared" si="4"/>
        <v>0</v>
      </c>
      <c r="J164" s="13"/>
      <c r="K164" s="13">
        <v>28639060</v>
      </c>
      <c r="L164" s="13"/>
      <c r="M164" s="13">
        <v>125699358523</v>
      </c>
      <c r="N164" s="13"/>
      <c r="O164" s="13">
        <v>-132379257811</v>
      </c>
      <c r="P164" s="13"/>
      <c r="Q164" s="13">
        <f t="shared" si="5"/>
        <v>-6679899288</v>
      </c>
    </row>
    <row r="165" spans="1:17" s="232" customFormat="1" ht="21.75">
      <c r="A165" s="229" t="s">
        <v>167</v>
      </c>
      <c r="B165" s="231"/>
      <c r="C165" s="174">
        <v>0</v>
      </c>
      <c r="D165" s="13"/>
      <c r="E165" s="173">
        <v>0</v>
      </c>
      <c r="F165" s="13"/>
      <c r="G165" s="174">
        <v>0</v>
      </c>
      <c r="H165" s="13"/>
      <c r="I165" s="13">
        <f t="shared" si="4"/>
        <v>0</v>
      </c>
      <c r="J165" s="13"/>
      <c r="K165" s="13">
        <v>22473983</v>
      </c>
      <c r="L165" s="13"/>
      <c r="M165" s="13">
        <v>61366213712</v>
      </c>
      <c r="N165" s="13"/>
      <c r="O165" s="13">
        <v>-77073906667</v>
      </c>
      <c r="P165" s="13"/>
      <c r="Q165" s="13">
        <f t="shared" si="5"/>
        <v>-15707692955</v>
      </c>
    </row>
    <row r="166" spans="1:17" s="232" customFormat="1" ht="21.75">
      <c r="A166" s="229" t="s">
        <v>120</v>
      </c>
      <c r="B166" s="231"/>
      <c r="C166" s="174">
        <v>0</v>
      </c>
      <c r="D166" s="13"/>
      <c r="E166" s="173">
        <v>0</v>
      </c>
      <c r="F166" s="13"/>
      <c r="G166" s="174">
        <v>0</v>
      </c>
      <c r="H166" s="13"/>
      <c r="I166" s="13">
        <f t="shared" si="4"/>
        <v>0</v>
      </c>
      <c r="J166" s="13"/>
      <c r="K166" s="13">
        <v>146800000</v>
      </c>
      <c r="L166" s="13"/>
      <c r="M166" s="13">
        <v>78382079239</v>
      </c>
      <c r="N166" s="13"/>
      <c r="O166" s="13">
        <v>-98500414500</v>
      </c>
      <c r="P166" s="13"/>
      <c r="Q166" s="13">
        <f t="shared" si="5"/>
        <v>-20118335261</v>
      </c>
    </row>
    <row r="167" spans="1:17" s="232" customFormat="1" ht="21.75">
      <c r="A167" s="229" t="s">
        <v>209</v>
      </c>
      <c r="B167" s="231"/>
      <c r="C167" s="174">
        <v>0</v>
      </c>
      <c r="D167" s="13"/>
      <c r="E167" s="173">
        <v>0</v>
      </c>
      <c r="F167" s="13"/>
      <c r="G167" s="174">
        <v>0</v>
      </c>
      <c r="H167" s="13"/>
      <c r="I167" s="13">
        <f t="shared" si="4"/>
        <v>0</v>
      </c>
      <c r="J167" s="13"/>
      <c r="K167" s="13">
        <v>14813500</v>
      </c>
      <c r="L167" s="13"/>
      <c r="M167" s="13">
        <v>61807085878</v>
      </c>
      <c r="N167" s="13"/>
      <c r="O167" s="13">
        <v>-66941485085</v>
      </c>
      <c r="P167" s="13"/>
      <c r="Q167" s="13">
        <f t="shared" si="5"/>
        <v>-5134399207</v>
      </c>
    </row>
    <row r="168" spans="1:17" s="232" customFormat="1" ht="21.75">
      <c r="A168" s="229" t="s">
        <v>200</v>
      </c>
      <c r="B168" s="231"/>
      <c r="C168" s="174">
        <v>0</v>
      </c>
      <c r="D168" s="13"/>
      <c r="E168" s="173">
        <v>0</v>
      </c>
      <c r="F168" s="13"/>
      <c r="G168" s="174">
        <v>0</v>
      </c>
      <c r="H168" s="13"/>
      <c r="I168" s="13">
        <f t="shared" si="4"/>
        <v>0</v>
      </c>
      <c r="J168" s="13"/>
      <c r="K168" s="13">
        <v>2715458</v>
      </c>
      <c r="L168" s="13"/>
      <c r="M168" s="13">
        <v>5912942767</v>
      </c>
      <c r="N168" s="13"/>
      <c r="O168" s="13">
        <v>-10419301958</v>
      </c>
      <c r="P168" s="13"/>
      <c r="Q168" s="13">
        <f t="shared" si="5"/>
        <v>-4506359191</v>
      </c>
    </row>
    <row r="169" spans="1:17" s="232" customFormat="1" ht="21.75">
      <c r="A169" s="229" t="s">
        <v>206</v>
      </c>
      <c r="B169" s="231"/>
      <c r="C169" s="174">
        <v>0</v>
      </c>
      <c r="D169" s="13"/>
      <c r="E169" s="173">
        <v>0</v>
      </c>
      <c r="F169" s="13"/>
      <c r="G169" s="174">
        <v>0</v>
      </c>
      <c r="H169" s="13"/>
      <c r="I169" s="13">
        <f t="shared" si="4"/>
        <v>0</v>
      </c>
      <c r="J169" s="13"/>
      <c r="K169" s="13">
        <v>10102222</v>
      </c>
      <c r="L169" s="13"/>
      <c r="M169" s="13">
        <v>89004285806</v>
      </c>
      <c r="N169" s="13"/>
      <c r="O169" s="13">
        <v>-116459445151</v>
      </c>
      <c r="P169" s="13"/>
      <c r="Q169" s="13">
        <f t="shared" si="5"/>
        <v>-27455159345</v>
      </c>
    </row>
    <row r="170" spans="1:17" s="232" customFormat="1" ht="21.75">
      <c r="A170" s="229" t="s">
        <v>261</v>
      </c>
      <c r="B170" s="231"/>
      <c r="C170" s="174">
        <v>0</v>
      </c>
      <c r="D170" s="13"/>
      <c r="E170" s="173">
        <v>0</v>
      </c>
      <c r="F170" s="13"/>
      <c r="G170" s="174">
        <v>0</v>
      </c>
      <c r="H170" s="13"/>
      <c r="I170" s="13">
        <f t="shared" si="4"/>
        <v>0</v>
      </c>
      <c r="J170" s="13"/>
      <c r="K170" s="13">
        <v>4470247</v>
      </c>
      <c r="L170" s="13"/>
      <c r="M170" s="13">
        <v>162081206469</v>
      </c>
      <c r="N170" s="13"/>
      <c r="O170" s="13">
        <v>-166291648852</v>
      </c>
      <c r="P170" s="13"/>
      <c r="Q170" s="13">
        <f t="shared" si="5"/>
        <v>-4210442383</v>
      </c>
    </row>
    <row r="171" spans="1:17" s="232" customFormat="1" ht="21.75">
      <c r="A171" s="229" t="s">
        <v>220</v>
      </c>
      <c r="B171" s="231"/>
      <c r="C171" s="174">
        <v>0</v>
      </c>
      <c r="D171" s="13"/>
      <c r="E171" s="173">
        <v>0</v>
      </c>
      <c r="F171" s="13"/>
      <c r="G171" s="174">
        <v>0</v>
      </c>
      <c r="H171" s="13"/>
      <c r="I171" s="13">
        <f t="shared" si="4"/>
        <v>0</v>
      </c>
      <c r="J171" s="13"/>
      <c r="K171" s="13">
        <v>330000</v>
      </c>
      <c r="L171" s="13"/>
      <c r="M171" s="13">
        <v>12323209497</v>
      </c>
      <c r="N171" s="13"/>
      <c r="O171" s="13">
        <v>-19606741606</v>
      </c>
      <c r="P171" s="13"/>
      <c r="Q171" s="13">
        <f t="shared" si="5"/>
        <v>-7283532109</v>
      </c>
    </row>
    <row r="172" spans="1:17" s="232" customFormat="1" ht="21.75">
      <c r="A172" s="229" t="s">
        <v>197</v>
      </c>
      <c r="B172" s="231"/>
      <c r="C172" s="174">
        <v>0</v>
      </c>
      <c r="D172" s="13"/>
      <c r="E172" s="173">
        <v>0</v>
      </c>
      <c r="F172" s="13"/>
      <c r="G172" s="174">
        <v>0</v>
      </c>
      <c r="H172" s="13"/>
      <c r="I172" s="13">
        <f t="shared" si="4"/>
        <v>0</v>
      </c>
      <c r="J172" s="13"/>
      <c r="K172" s="13">
        <v>12387939</v>
      </c>
      <c r="L172" s="13"/>
      <c r="M172" s="13">
        <v>209906637424</v>
      </c>
      <c r="N172" s="13"/>
      <c r="O172" s="13">
        <v>-244351473382</v>
      </c>
      <c r="P172" s="13"/>
      <c r="Q172" s="13">
        <f t="shared" si="5"/>
        <v>-34444835958</v>
      </c>
    </row>
    <row r="173" spans="1:17" s="232" customFormat="1" ht="21.75">
      <c r="A173" s="229" t="s">
        <v>252</v>
      </c>
      <c r="B173" s="231"/>
      <c r="C173" s="174">
        <v>0</v>
      </c>
      <c r="D173" s="13"/>
      <c r="E173" s="173">
        <v>0</v>
      </c>
      <c r="F173" s="13"/>
      <c r="G173" s="174">
        <v>0</v>
      </c>
      <c r="H173" s="13"/>
      <c r="I173" s="13">
        <f t="shared" si="4"/>
        <v>0</v>
      </c>
      <c r="J173" s="13"/>
      <c r="K173" s="13">
        <v>9831746</v>
      </c>
      <c r="L173" s="13"/>
      <c r="M173" s="13">
        <v>80958679321</v>
      </c>
      <c r="N173" s="13"/>
      <c r="O173" s="13">
        <v>-111651673667</v>
      </c>
      <c r="P173" s="13"/>
      <c r="Q173" s="13">
        <f t="shared" si="5"/>
        <v>-30692994346</v>
      </c>
    </row>
    <row r="174" spans="1:17" s="232" customFormat="1" ht="24" customHeight="1">
      <c r="A174" s="229" t="s">
        <v>253</v>
      </c>
      <c r="B174" s="231"/>
      <c r="C174" s="174">
        <v>0</v>
      </c>
      <c r="D174" s="13"/>
      <c r="E174" s="173">
        <v>0</v>
      </c>
      <c r="F174" s="13"/>
      <c r="G174" s="174">
        <v>0</v>
      </c>
      <c r="H174" s="13"/>
      <c r="I174" s="13">
        <f t="shared" si="4"/>
        <v>0</v>
      </c>
      <c r="J174" s="13"/>
      <c r="K174" s="13">
        <v>33600000</v>
      </c>
      <c r="L174" s="13"/>
      <c r="M174" s="13">
        <v>40864968455</v>
      </c>
      <c r="N174" s="13"/>
      <c r="O174" s="13">
        <v>-45691309441</v>
      </c>
      <c r="P174" s="13"/>
      <c r="Q174" s="13">
        <f t="shared" si="5"/>
        <v>-4826340986</v>
      </c>
    </row>
    <row r="175" spans="1:17" s="232" customFormat="1" ht="21.75">
      <c r="A175" s="229" t="s">
        <v>118</v>
      </c>
      <c r="B175" s="231"/>
      <c r="C175" s="174">
        <v>0</v>
      </c>
      <c r="D175" s="13"/>
      <c r="E175" s="173">
        <v>0</v>
      </c>
      <c r="F175" s="13"/>
      <c r="G175" s="174">
        <v>0</v>
      </c>
      <c r="H175" s="13"/>
      <c r="I175" s="13">
        <f t="shared" si="4"/>
        <v>0</v>
      </c>
      <c r="J175" s="13"/>
      <c r="K175" s="13">
        <v>6754587</v>
      </c>
      <c r="L175" s="13"/>
      <c r="M175" s="13">
        <v>26766292112</v>
      </c>
      <c r="N175" s="13"/>
      <c r="O175" s="13">
        <v>-38943503805</v>
      </c>
      <c r="P175" s="13"/>
      <c r="Q175" s="13">
        <f t="shared" si="5"/>
        <v>-12177211693</v>
      </c>
    </row>
    <row r="176" spans="1:17" s="232" customFormat="1" ht="21.75">
      <c r="A176" s="229" t="s">
        <v>111</v>
      </c>
      <c r="B176" s="231"/>
      <c r="C176" s="174">
        <v>0</v>
      </c>
      <c r="D176" s="13"/>
      <c r="E176" s="173">
        <v>0</v>
      </c>
      <c r="F176" s="13"/>
      <c r="G176" s="174">
        <v>0</v>
      </c>
      <c r="H176" s="13"/>
      <c r="I176" s="13">
        <f t="shared" si="4"/>
        <v>0</v>
      </c>
      <c r="J176" s="13"/>
      <c r="K176" s="13">
        <v>2238000</v>
      </c>
      <c r="L176" s="13"/>
      <c r="M176" s="13">
        <v>97365602384</v>
      </c>
      <c r="N176" s="13"/>
      <c r="O176" s="13">
        <v>-101668054231</v>
      </c>
      <c r="P176" s="13"/>
      <c r="Q176" s="13">
        <f t="shared" si="5"/>
        <v>-4302451847</v>
      </c>
    </row>
    <row r="177" spans="1:30" s="232" customFormat="1" ht="21.75">
      <c r="A177" s="229" t="s">
        <v>137</v>
      </c>
      <c r="B177" s="231"/>
      <c r="C177" s="174">
        <v>0</v>
      </c>
      <c r="D177" s="13"/>
      <c r="E177" s="173">
        <v>0</v>
      </c>
      <c r="F177" s="13"/>
      <c r="G177" s="174">
        <v>0</v>
      </c>
      <c r="H177" s="13"/>
      <c r="I177" s="13">
        <f t="shared" si="4"/>
        <v>0</v>
      </c>
      <c r="J177" s="13"/>
      <c r="K177" s="13">
        <v>36794044</v>
      </c>
      <c r="L177" s="13"/>
      <c r="M177" s="13">
        <v>278680376185</v>
      </c>
      <c r="N177" s="13"/>
      <c r="O177" s="13">
        <v>-290086188840</v>
      </c>
      <c r="P177" s="13"/>
      <c r="Q177" s="13">
        <f t="shared" si="5"/>
        <v>-11405812655</v>
      </c>
    </row>
    <row r="178" spans="1:30" s="232" customFormat="1" ht="21.75">
      <c r="A178" s="229" t="s">
        <v>160</v>
      </c>
      <c r="B178" s="231"/>
      <c r="C178" s="174">
        <v>0</v>
      </c>
      <c r="D178" s="13"/>
      <c r="E178" s="173">
        <v>0</v>
      </c>
      <c r="F178" s="13"/>
      <c r="G178" s="174">
        <v>0</v>
      </c>
      <c r="H178" s="13"/>
      <c r="I178" s="13">
        <f t="shared" si="4"/>
        <v>0</v>
      </c>
      <c r="J178" s="13"/>
      <c r="K178" s="13">
        <v>5993507</v>
      </c>
      <c r="L178" s="13"/>
      <c r="M178" s="13">
        <v>32299815386</v>
      </c>
      <c r="N178" s="13"/>
      <c r="O178" s="13">
        <v>-38725996622</v>
      </c>
      <c r="P178" s="13"/>
      <c r="Q178" s="13">
        <f t="shared" si="5"/>
        <v>-6426181236</v>
      </c>
    </row>
    <row r="179" spans="1:30" s="232" customFormat="1" ht="21.75">
      <c r="A179" s="229" t="s">
        <v>322</v>
      </c>
      <c r="B179" s="231"/>
      <c r="C179" s="174">
        <v>0</v>
      </c>
      <c r="D179" s="13"/>
      <c r="E179" s="173">
        <v>0</v>
      </c>
      <c r="F179" s="13"/>
      <c r="G179" s="174">
        <v>0</v>
      </c>
      <c r="H179" s="13"/>
      <c r="I179" s="13">
        <f t="shared" si="4"/>
        <v>0</v>
      </c>
      <c r="J179" s="13"/>
      <c r="K179" s="13">
        <v>1011055</v>
      </c>
      <c r="L179" s="13"/>
      <c r="M179" s="13">
        <v>11642109597</v>
      </c>
      <c r="N179" s="13"/>
      <c r="O179" s="13">
        <v>-12437967795</v>
      </c>
      <c r="P179" s="13"/>
      <c r="Q179" s="13">
        <f t="shared" si="5"/>
        <v>-795858198</v>
      </c>
    </row>
    <row r="180" spans="1:30" s="232" customFormat="1" ht="21.75">
      <c r="A180" s="229" t="s">
        <v>267</v>
      </c>
      <c r="B180" s="231"/>
      <c r="C180" s="174">
        <v>0</v>
      </c>
      <c r="D180" s="13"/>
      <c r="E180" s="173">
        <v>0</v>
      </c>
      <c r="F180" s="13"/>
      <c r="G180" s="174">
        <v>0</v>
      </c>
      <c r="H180" s="13"/>
      <c r="I180" s="13">
        <f t="shared" si="4"/>
        <v>0</v>
      </c>
      <c r="J180" s="13"/>
      <c r="K180" s="13">
        <v>22476213</v>
      </c>
      <c r="L180" s="13"/>
      <c r="M180" s="13">
        <v>106847390459</v>
      </c>
      <c r="N180" s="13"/>
      <c r="O180" s="13">
        <v>-118692226795</v>
      </c>
      <c r="P180" s="13"/>
      <c r="Q180" s="13">
        <f t="shared" si="5"/>
        <v>-11844836336</v>
      </c>
    </row>
    <row r="181" spans="1:30" s="232" customFormat="1" ht="21.75">
      <c r="A181" s="229" t="s">
        <v>217</v>
      </c>
      <c r="B181" s="231"/>
      <c r="C181" s="174">
        <v>0</v>
      </c>
      <c r="D181" s="13"/>
      <c r="E181" s="173">
        <v>0</v>
      </c>
      <c r="F181" s="13"/>
      <c r="G181" s="174">
        <v>0</v>
      </c>
      <c r="H181" s="13"/>
      <c r="I181" s="13">
        <f t="shared" si="4"/>
        <v>0</v>
      </c>
      <c r="J181" s="13"/>
      <c r="K181" s="13">
        <v>33416830</v>
      </c>
      <c r="L181" s="13"/>
      <c r="M181" s="13">
        <v>55544089064</v>
      </c>
      <c r="N181" s="13"/>
      <c r="O181" s="13">
        <v>-61772624971</v>
      </c>
      <c r="P181" s="13"/>
      <c r="Q181" s="13">
        <f t="shared" si="5"/>
        <v>-6228535907</v>
      </c>
    </row>
    <row r="182" spans="1:30" s="232" customFormat="1" ht="21.75">
      <c r="A182" s="229" t="s">
        <v>225</v>
      </c>
      <c r="B182" s="231"/>
      <c r="C182" s="174">
        <v>0</v>
      </c>
      <c r="D182" s="13"/>
      <c r="E182" s="173">
        <v>0</v>
      </c>
      <c r="F182" s="13"/>
      <c r="G182" s="174">
        <v>0</v>
      </c>
      <c r="H182" s="13"/>
      <c r="I182" s="13">
        <f t="shared" si="4"/>
        <v>0</v>
      </c>
      <c r="J182" s="13"/>
      <c r="K182" s="13">
        <v>3000000</v>
      </c>
      <c r="L182" s="13"/>
      <c r="M182" s="13">
        <v>15421621240</v>
      </c>
      <c r="N182" s="13"/>
      <c r="O182" s="13">
        <v>-19622547000</v>
      </c>
      <c r="P182" s="13"/>
      <c r="Q182" s="13">
        <f t="shared" si="5"/>
        <v>-4200925760</v>
      </c>
    </row>
    <row r="183" spans="1:30" s="232" customFormat="1" ht="21.75">
      <c r="A183" s="229" t="s">
        <v>211</v>
      </c>
      <c r="B183" s="231"/>
      <c r="C183" s="174">
        <v>0</v>
      </c>
      <c r="D183" s="13"/>
      <c r="E183" s="173">
        <v>0</v>
      </c>
      <c r="F183" s="13"/>
      <c r="G183" s="174">
        <v>0</v>
      </c>
      <c r="H183" s="13"/>
      <c r="I183" s="13">
        <f t="shared" si="4"/>
        <v>0</v>
      </c>
      <c r="J183" s="13"/>
      <c r="K183" s="13">
        <v>2779309</v>
      </c>
      <c r="L183" s="13"/>
      <c r="M183" s="13">
        <v>19236813213</v>
      </c>
      <c r="N183" s="13"/>
      <c r="O183" s="13">
        <v>-28820682034</v>
      </c>
      <c r="P183" s="13"/>
      <c r="Q183" s="13">
        <f t="shared" si="5"/>
        <v>-9583868821</v>
      </c>
    </row>
    <row r="184" spans="1:30" s="232" customFormat="1" ht="21.75">
      <c r="A184" s="229" t="s">
        <v>157</v>
      </c>
      <c r="B184" s="231"/>
      <c r="C184" s="174">
        <v>0</v>
      </c>
      <c r="D184" s="13"/>
      <c r="E184" s="173">
        <v>0</v>
      </c>
      <c r="F184" s="13"/>
      <c r="G184" s="174">
        <v>0</v>
      </c>
      <c r="H184" s="13"/>
      <c r="I184" s="13">
        <f t="shared" si="4"/>
        <v>0</v>
      </c>
      <c r="J184" s="13"/>
      <c r="K184" s="13">
        <v>54845094</v>
      </c>
      <c r="L184" s="13"/>
      <c r="M184" s="13">
        <v>478251277446</v>
      </c>
      <c r="N184" s="13"/>
      <c r="O184" s="13">
        <v>-535732402551</v>
      </c>
      <c r="P184" s="13"/>
      <c r="Q184" s="13">
        <f t="shared" si="5"/>
        <v>-57481125105</v>
      </c>
    </row>
    <row r="185" spans="1:30" s="232" customFormat="1" ht="21.75">
      <c r="A185" s="229" t="s">
        <v>162</v>
      </c>
      <c r="B185" s="231"/>
      <c r="C185" s="174">
        <v>0</v>
      </c>
      <c r="D185" s="13"/>
      <c r="E185" s="173">
        <v>0</v>
      </c>
      <c r="F185" s="13"/>
      <c r="G185" s="174">
        <v>0</v>
      </c>
      <c r="H185" s="13"/>
      <c r="I185" s="13">
        <f t="shared" si="4"/>
        <v>0</v>
      </c>
      <c r="J185" s="13"/>
      <c r="K185" s="13">
        <v>600574</v>
      </c>
      <c r="L185" s="13"/>
      <c r="M185" s="13">
        <v>19571559500</v>
      </c>
      <c r="N185" s="13"/>
      <c r="O185" s="13">
        <v>-20895020468</v>
      </c>
      <c r="P185" s="13"/>
      <c r="Q185" s="13">
        <f t="shared" si="5"/>
        <v>-1323460968</v>
      </c>
    </row>
    <row r="186" spans="1:30" s="232" customFormat="1" ht="21.75">
      <c r="A186" s="229" t="s">
        <v>116</v>
      </c>
      <c r="B186" s="231"/>
      <c r="C186" s="174">
        <v>0</v>
      </c>
      <c r="D186" s="13"/>
      <c r="E186" s="173">
        <v>0</v>
      </c>
      <c r="F186" s="13"/>
      <c r="G186" s="174">
        <v>0</v>
      </c>
      <c r="H186" s="13"/>
      <c r="I186" s="13">
        <f t="shared" si="4"/>
        <v>0</v>
      </c>
      <c r="J186" s="13"/>
      <c r="K186" s="13">
        <v>1261800000</v>
      </c>
      <c r="L186" s="13"/>
      <c r="M186" s="13">
        <v>637376181085</v>
      </c>
      <c r="N186" s="13"/>
      <c r="O186" s="13">
        <v>-654541436927</v>
      </c>
      <c r="P186" s="13"/>
      <c r="Q186" s="13">
        <f t="shared" si="5"/>
        <v>-17165255842</v>
      </c>
    </row>
    <row r="187" spans="1:30" s="232" customFormat="1" ht="21.75">
      <c r="A187" s="229" t="s">
        <v>226</v>
      </c>
      <c r="B187" s="231"/>
      <c r="C187" s="174">
        <v>0</v>
      </c>
      <c r="D187" s="13"/>
      <c r="E187" s="173">
        <v>0</v>
      </c>
      <c r="F187" s="13"/>
      <c r="G187" s="174">
        <v>0</v>
      </c>
      <c r="H187" s="13"/>
      <c r="I187" s="13">
        <f t="shared" si="4"/>
        <v>0</v>
      </c>
      <c r="J187" s="13"/>
      <c r="K187" s="13">
        <v>81736</v>
      </c>
      <c r="L187" s="13"/>
      <c r="M187" s="13">
        <v>92700855</v>
      </c>
      <c r="N187" s="13"/>
      <c r="O187" s="13">
        <v>-55121896</v>
      </c>
      <c r="P187" s="13"/>
      <c r="Q187" s="13">
        <f t="shared" si="5"/>
        <v>37578959</v>
      </c>
    </row>
    <row r="188" spans="1:30" s="232" customFormat="1" ht="21.75">
      <c r="A188" s="229" t="s">
        <v>355</v>
      </c>
      <c r="B188" s="231"/>
      <c r="C188" s="174">
        <v>0</v>
      </c>
      <c r="D188" s="13"/>
      <c r="E188" s="173">
        <v>0</v>
      </c>
      <c r="F188" s="13"/>
      <c r="G188" s="174">
        <v>0</v>
      </c>
      <c r="H188" s="13"/>
      <c r="I188" s="13">
        <f t="shared" si="4"/>
        <v>0</v>
      </c>
      <c r="J188" s="13"/>
      <c r="K188" s="13">
        <v>1754378</v>
      </c>
      <c r="L188" s="13"/>
      <c r="M188" s="13">
        <v>8007756630</v>
      </c>
      <c r="N188" s="13"/>
      <c r="O188" s="13">
        <v>-7755518129</v>
      </c>
      <c r="P188" s="13"/>
      <c r="Q188" s="13">
        <f t="shared" si="5"/>
        <v>252238501</v>
      </c>
    </row>
    <row r="189" spans="1:30" s="232" customFormat="1" ht="21.75">
      <c r="A189" s="229" t="s">
        <v>340</v>
      </c>
      <c r="B189" s="231"/>
      <c r="C189" s="174">
        <v>0</v>
      </c>
      <c r="D189" s="13"/>
      <c r="E189" s="173">
        <v>0</v>
      </c>
      <c r="F189" s="13"/>
      <c r="G189" s="174">
        <v>0</v>
      </c>
      <c r="H189" s="13"/>
      <c r="I189" s="13">
        <f t="shared" si="4"/>
        <v>0</v>
      </c>
      <c r="J189" s="13"/>
      <c r="K189" s="13">
        <v>738861</v>
      </c>
      <c r="L189" s="13"/>
      <c r="M189" s="13">
        <v>1682098308</v>
      </c>
      <c r="N189" s="13"/>
      <c r="O189" s="13">
        <v>-2303360085</v>
      </c>
      <c r="P189" s="13"/>
      <c r="Q189" s="13">
        <f t="shared" si="5"/>
        <v>-621261777</v>
      </c>
    </row>
    <row r="190" spans="1:30" s="232" customFormat="1" ht="21.75">
      <c r="A190" s="229" t="s">
        <v>379</v>
      </c>
      <c r="B190" s="231"/>
      <c r="C190" s="174">
        <v>0</v>
      </c>
      <c r="D190" s="13"/>
      <c r="E190" s="173">
        <v>-421</v>
      </c>
      <c r="F190" s="13"/>
      <c r="G190" s="174">
        <v>0</v>
      </c>
      <c r="H190" s="13"/>
      <c r="I190" s="13">
        <f t="shared" si="4"/>
        <v>-421</v>
      </c>
      <c r="J190" s="13"/>
      <c r="K190" s="13">
        <v>67133</v>
      </c>
      <c r="L190" s="13"/>
      <c r="M190" s="13">
        <v>1119691662852</v>
      </c>
      <c r="N190" s="13"/>
      <c r="O190" s="13">
        <v>-960793718785</v>
      </c>
      <c r="P190" s="13"/>
      <c r="Q190" s="13">
        <f t="shared" si="5"/>
        <v>158897944067</v>
      </c>
    </row>
    <row r="191" spans="1:30" s="13" customFormat="1" ht="27" customHeight="1" thickBot="1">
      <c r="A191" s="47" t="s">
        <v>2</v>
      </c>
      <c r="B191" s="47"/>
      <c r="C191" s="47"/>
      <c r="D191" s="1"/>
      <c r="E191" s="63">
        <f>SUM(E7:E190)</f>
        <v>778783381041</v>
      </c>
      <c r="G191" s="63">
        <f>SUM(G7:G190)</f>
        <v>-900938730657</v>
      </c>
      <c r="I191" s="63">
        <f>SUM(I7:I190)</f>
        <v>-122155349616</v>
      </c>
      <c r="J191" s="60"/>
      <c r="K191" s="169"/>
      <c r="L191" s="233"/>
      <c r="M191" s="63">
        <f>SUM(M7:M190)</f>
        <v>24817748783675</v>
      </c>
      <c r="O191" s="63">
        <f>SUM(O7:O190)</f>
        <v>-23916620637472</v>
      </c>
      <c r="Q191" s="63">
        <f>SUM(Q7:Q190)</f>
        <v>901128146203</v>
      </c>
      <c r="R191" s="1"/>
      <c r="AC191" s="232"/>
      <c r="AD191" s="232"/>
    </row>
    <row r="192" spans="1:30" s="13" customFormat="1" ht="22.5" thickTop="1">
      <c r="A192" s="47"/>
      <c r="B192" s="47"/>
      <c r="C192" s="47"/>
      <c r="D192" s="1"/>
      <c r="E192" s="170"/>
      <c r="G192" s="170"/>
      <c r="I192" s="170"/>
      <c r="J192" s="60"/>
      <c r="K192" s="169"/>
      <c r="L192" s="233"/>
      <c r="M192" s="170"/>
      <c r="O192" s="170"/>
      <c r="Q192" s="170"/>
      <c r="R192" s="1"/>
      <c r="AC192" s="232"/>
      <c r="AD192" s="232"/>
    </row>
    <row r="193" spans="1:19" s="13" customFormat="1" ht="21.75">
      <c r="A193" s="250" t="s">
        <v>40</v>
      </c>
      <c r="B193" s="251"/>
      <c r="C193" s="251"/>
      <c r="D193" s="251"/>
      <c r="E193" s="251"/>
      <c r="F193" s="251"/>
      <c r="G193" s="251"/>
      <c r="H193" s="251"/>
      <c r="I193" s="251"/>
      <c r="J193" s="251"/>
      <c r="K193" s="251"/>
      <c r="L193" s="251"/>
      <c r="M193" s="251"/>
      <c r="N193" s="251"/>
      <c r="O193" s="251"/>
      <c r="P193" s="251"/>
      <c r="Q193" s="252"/>
      <c r="R193" s="1"/>
    </row>
    <row r="194" spans="1:19" s="13" customFormat="1" ht="21.75">
      <c r="A194" s="234"/>
      <c r="B194" s="234"/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  <c r="R194" s="1"/>
    </row>
    <row r="195" spans="1:19" ht="21.7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S195" s="52"/>
    </row>
    <row r="196" spans="1:19" ht="21.7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</row>
    <row r="197" spans="1:19" ht="21.7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S197" s="223"/>
    </row>
    <row r="198" spans="1:19" ht="21.7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80"/>
      <c r="S198" s="223"/>
    </row>
    <row r="199" spans="1:19" ht="21.7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80"/>
      <c r="S199" s="223"/>
    </row>
    <row r="200" spans="1:19" ht="21.75">
      <c r="I200" s="13"/>
      <c r="Q200" s="180"/>
      <c r="S200" s="223"/>
    </row>
  </sheetData>
  <autoFilter ref="A6:Q49" xr:uid="{00000000-0009-0000-0000-000007000000}">
    <sortState xmlns:xlrd2="http://schemas.microsoft.com/office/spreadsheetml/2017/richdata2" ref="A7:Q49">
      <sortCondition ref="A6"/>
    </sortState>
  </autoFilter>
  <mergeCells count="8">
    <mergeCell ref="A1:Q1"/>
    <mergeCell ref="A2:Q2"/>
    <mergeCell ref="A3:Q3"/>
    <mergeCell ref="A193:Q193"/>
    <mergeCell ref="C5:I5"/>
    <mergeCell ref="K5:Q5"/>
    <mergeCell ref="A4:I4"/>
    <mergeCell ref="J4:Q4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6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fitToPage="1"/>
  </sheetPr>
  <dimension ref="A1:Q112"/>
  <sheetViews>
    <sheetView rightToLeft="1" view="pageBreakPreview" topLeftCell="A93" zoomScale="85" zoomScaleNormal="100" zoomScaleSheetLayoutView="85" workbookViewId="0">
      <selection activeCell="G106" sqref="G106:S112"/>
    </sheetView>
  </sheetViews>
  <sheetFormatPr defaultColWidth="9.140625" defaultRowHeight="21.75"/>
  <cols>
    <col min="1" max="1" width="43.42578125" style="1" customWidth="1"/>
    <col min="2" max="2" width="0.5703125" style="1" customWidth="1"/>
    <col min="3" max="3" width="20.28515625" style="2" bestFit="1" customWidth="1"/>
    <col min="4" max="4" width="0.85546875" style="2" customWidth="1"/>
    <col min="5" max="5" width="25.85546875" style="2" customWidth="1"/>
    <col min="6" max="6" width="0.85546875" style="2" customWidth="1"/>
    <col min="7" max="7" width="25.7109375" style="2" bestFit="1" customWidth="1"/>
    <col min="8" max="8" width="0.7109375" style="2" customWidth="1"/>
    <col min="9" max="9" width="25.140625" style="2" customWidth="1"/>
    <col min="10" max="10" width="1.42578125" style="2" customWidth="1"/>
    <col min="11" max="11" width="17.7109375" style="2" bestFit="1" customWidth="1"/>
    <col min="12" max="12" width="1.140625" style="2" customWidth="1"/>
    <col min="13" max="13" width="25.7109375" style="2" bestFit="1" customWidth="1"/>
    <col min="14" max="14" width="1" style="2" customWidth="1"/>
    <col min="15" max="15" width="25.7109375" style="2" bestFit="1" customWidth="1"/>
    <col min="16" max="16" width="1.140625" style="2" customWidth="1"/>
    <col min="17" max="17" width="25.7109375" style="2" bestFit="1" customWidth="1"/>
    <col min="18" max="16384" width="9.140625" style="1"/>
  </cols>
  <sheetData>
    <row r="1" spans="1:17" ht="22.5">
      <c r="A1" s="249" t="str">
        <f>سپرده!A1</f>
        <v>صندوق سرمایه گذاری سهامی اهرمی شاخصی کیان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</row>
    <row r="2" spans="1:17" ht="22.5">
      <c r="A2" s="249" t="s">
        <v>51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7" ht="22.5">
      <c r="A3" s="249" t="str">
        <f>درآمدها!A3</f>
        <v>برای ماه منتهی به 1405/02/31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</row>
    <row r="4" spans="1:17">
      <c r="A4" s="304" t="s">
        <v>114</v>
      </c>
      <c r="B4" s="304"/>
      <c r="C4" s="304"/>
      <c r="D4" s="304"/>
      <c r="E4" s="304"/>
      <c r="F4" s="304"/>
      <c r="G4" s="304"/>
      <c r="H4" s="304"/>
    </row>
    <row r="5" spans="1:17" ht="22.5" thickBot="1">
      <c r="A5" s="48"/>
      <c r="B5" s="48"/>
      <c r="C5" s="253" t="str">
        <f>'درآمد سرمایه گذاری در شمش '!C7</f>
        <v>طی اردیبهشت ماه</v>
      </c>
      <c r="D5" s="253"/>
      <c r="E5" s="253"/>
      <c r="F5" s="253"/>
      <c r="G5" s="253"/>
      <c r="H5" s="253"/>
      <c r="I5" s="253"/>
      <c r="K5" s="253" t="str">
        <f>'درآمد سرمایه گذاری در شمش '!M7</f>
        <v>از ابتدای سال مالی تا پایان اردیبهشت ماه</v>
      </c>
      <c r="L5" s="253"/>
      <c r="M5" s="253"/>
      <c r="N5" s="253"/>
      <c r="O5" s="253"/>
      <c r="P5" s="253"/>
      <c r="Q5" s="253"/>
    </row>
    <row r="6" spans="1:17" ht="22.5" thickBot="1">
      <c r="A6" s="235" t="s">
        <v>33</v>
      </c>
      <c r="B6" s="235"/>
      <c r="C6" s="24" t="s">
        <v>3</v>
      </c>
      <c r="D6" s="25"/>
      <c r="E6" s="26" t="s">
        <v>18</v>
      </c>
      <c r="F6" s="25"/>
      <c r="G6" s="24" t="s">
        <v>38</v>
      </c>
      <c r="H6" s="25"/>
      <c r="I6" s="27" t="s">
        <v>39</v>
      </c>
      <c r="K6" s="24" t="s">
        <v>3</v>
      </c>
      <c r="L6" s="25"/>
      <c r="M6" s="26" t="s">
        <v>18</v>
      </c>
      <c r="N6" s="25"/>
      <c r="O6" s="24" t="s">
        <v>38</v>
      </c>
      <c r="P6" s="25"/>
      <c r="Q6" s="27" t="s">
        <v>39</v>
      </c>
    </row>
    <row r="7" spans="1:17" s="49" customFormat="1">
      <c r="A7" s="236" t="s">
        <v>122</v>
      </c>
      <c r="C7" s="13">
        <v>1171264</v>
      </c>
      <c r="D7" s="13"/>
      <c r="E7" s="13">
        <v>50068012373</v>
      </c>
      <c r="F7" s="13"/>
      <c r="G7" s="13">
        <v>-47208975456</v>
      </c>
      <c r="H7" s="13"/>
      <c r="I7" s="13">
        <f>E7+G7</f>
        <v>2859036917</v>
      </c>
      <c r="J7" s="13"/>
      <c r="K7" s="13">
        <v>1171264</v>
      </c>
      <c r="L7" s="13"/>
      <c r="M7" s="13">
        <v>50068012373</v>
      </c>
      <c r="N7" s="13"/>
      <c r="O7" s="13">
        <v>-41711692156</v>
      </c>
      <c r="P7" s="13"/>
      <c r="Q7" s="13">
        <f>M7+O7</f>
        <v>8356320217</v>
      </c>
    </row>
    <row r="8" spans="1:17" s="49" customFormat="1">
      <c r="A8" s="236" t="s">
        <v>262</v>
      </c>
      <c r="C8" s="13">
        <v>12794824</v>
      </c>
      <c r="D8" s="13"/>
      <c r="E8" s="13">
        <v>81126928871</v>
      </c>
      <c r="F8" s="13"/>
      <c r="G8" s="13">
        <v>-162253857737</v>
      </c>
      <c r="H8" s="13"/>
      <c r="I8" s="13">
        <f t="shared" ref="I8:I71" si="0">E8+G8</f>
        <v>-81126928866</v>
      </c>
      <c r="J8" s="13"/>
      <c r="K8" s="13">
        <v>12794824</v>
      </c>
      <c r="L8" s="13"/>
      <c r="M8" s="13">
        <v>81126928871</v>
      </c>
      <c r="N8" s="13"/>
      <c r="O8" s="13">
        <v>-209120748445</v>
      </c>
      <c r="P8" s="13"/>
      <c r="Q8" s="13">
        <f t="shared" ref="Q8:Q71" si="1">M8+O8</f>
        <v>-127993819574</v>
      </c>
    </row>
    <row r="9" spans="1:17" s="49" customFormat="1">
      <c r="A9" s="236" t="s">
        <v>126</v>
      </c>
      <c r="C9" s="13">
        <v>14111734</v>
      </c>
      <c r="D9" s="13"/>
      <c r="E9" s="13">
        <v>86237231304</v>
      </c>
      <c r="F9" s="13"/>
      <c r="G9" s="13">
        <v>-86237231304</v>
      </c>
      <c r="H9" s="13"/>
      <c r="I9" s="13">
        <f t="shared" si="0"/>
        <v>0</v>
      </c>
      <c r="J9" s="13"/>
      <c r="K9" s="13">
        <v>14111734</v>
      </c>
      <c r="L9" s="13"/>
      <c r="M9" s="13">
        <v>86237231304</v>
      </c>
      <c r="N9" s="13"/>
      <c r="O9" s="13">
        <v>-84928144158</v>
      </c>
      <c r="P9" s="13"/>
      <c r="Q9" s="13">
        <f t="shared" si="1"/>
        <v>1309087146</v>
      </c>
    </row>
    <row r="10" spans="1:17" s="49" customFormat="1">
      <c r="A10" s="236" t="s">
        <v>131</v>
      </c>
      <c r="C10" s="13">
        <v>7178203</v>
      </c>
      <c r="D10" s="13"/>
      <c r="E10" s="13">
        <v>141314675341</v>
      </c>
      <c r="F10" s="13"/>
      <c r="G10" s="13">
        <v>-124220158163</v>
      </c>
      <c r="H10" s="13"/>
      <c r="I10" s="13">
        <f t="shared" si="0"/>
        <v>17094517178</v>
      </c>
      <c r="J10" s="13"/>
      <c r="K10" s="13">
        <v>7178203</v>
      </c>
      <c r="L10" s="13"/>
      <c r="M10" s="13">
        <v>141314675341</v>
      </c>
      <c r="N10" s="13"/>
      <c r="O10" s="13">
        <v>-131353710885</v>
      </c>
      <c r="P10" s="13"/>
      <c r="Q10" s="13">
        <f t="shared" si="1"/>
        <v>9960964456</v>
      </c>
    </row>
    <row r="11" spans="1:17" s="49" customFormat="1">
      <c r="A11" s="236" t="s">
        <v>105</v>
      </c>
      <c r="C11" s="13">
        <v>1387309</v>
      </c>
      <c r="D11" s="13"/>
      <c r="E11" s="13">
        <v>27628062989</v>
      </c>
      <c r="F11" s="13"/>
      <c r="G11" s="13">
        <v>-26072521825</v>
      </c>
      <c r="H11" s="13"/>
      <c r="I11" s="13">
        <f t="shared" si="0"/>
        <v>1555541164</v>
      </c>
      <c r="J11" s="13"/>
      <c r="K11" s="13">
        <v>1387309</v>
      </c>
      <c r="L11" s="13"/>
      <c r="M11" s="13">
        <v>27628062989</v>
      </c>
      <c r="N11" s="13"/>
      <c r="O11" s="13">
        <v>-21141839978</v>
      </c>
      <c r="P11" s="13"/>
      <c r="Q11" s="13">
        <f t="shared" si="1"/>
        <v>6486223011</v>
      </c>
    </row>
    <row r="12" spans="1:17" s="49" customFormat="1">
      <c r="A12" s="236" t="s">
        <v>263</v>
      </c>
      <c r="C12" s="13">
        <v>41792385</v>
      </c>
      <c r="D12" s="13"/>
      <c r="E12" s="13">
        <v>196108460930</v>
      </c>
      <c r="F12" s="13"/>
      <c r="G12" s="13">
        <v>-188602512224</v>
      </c>
      <c r="H12" s="13"/>
      <c r="I12" s="13">
        <f t="shared" si="0"/>
        <v>7505948706</v>
      </c>
      <c r="J12" s="13"/>
      <c r="K12" s="13">
        <v>41792385</v>
      </c>
      <c r="L12" s="13"/>
      <c r="M12" s="13">
        <v>196108460930</v>
      </c>
      <c r="N12" s="13"/>
      <c r="O12" s="13">
        <v>-176556896763</v>
      </c>
      <c r="P12" s="13"/>
      <c r="Q12" s="13">
        <f t="shared" si="1"/>
        <v>19551564167</v>
      </c>
    </row>
    <row r="13" spans="1:17" s="49" customFormat="1">
      <c r="A13" s="236" t="s">
        <v>133</v>
      </c>
      <c r="C13" s="13">
        <v>109389994</v>
      </c>
      <c r="D13" s="13"/>
      <c r="E13" s="13">
        <v>1178358107869</v>
      </c>
      <c r="F13" s="13"/>
      <c r="G13" s="13">
        <v>-1180963173691</v>
      </c>
      <c r="H13" s="13"/>
      <c r="I13" s="13">
        <f t="shared" si="0"/>
        <v>-2605065822</v>
      </c>
      <c r="J13" s="13"/>
      <c r="K13" s="13">
        <v>109389994</v>
      </c>
      <c r="L13" s="13"/>
      <c r="M13" s="13">
        <v>1178358107869</v>
      </c>
      <c r="N13" s="13"/>
      <c r="O13" s="13">
        <v>-1468029041137</v>
      </c>
      <c r="P13" s="13"/>
      <c r="Q13" s="13">
        <f t="shared" si="1"/>
        <v>-289670933268</v>
      </c>
    </row>
    <row r="14" spans="1:17" s="49" customFormat="1">
      <c r="A14" s="236" t="s">
        <v>134</v>
      </c>
      <c r="C14" s="13">
        <v>20304762</v>
      </c>
      <c r="D14" s="13"/>
      <c r="E14" s="13">
        <v>170853396493</v>
      </c>
      <c r="F14" s="13"/>
      <c r="G14" s="13">
        <v>-159570625026</v>
      </c>
      <c r="H14" s="13"/>
      <c r="I14" s="13">
        <f t="shared" si="0"/>
        <v>11282771467</v>
      </c>
      <c r="J14" s="13"/>
      <c r="K14" s="13">
        <v>20304762</v>
      </c>
      <c r="L14" s="13"/>
      <c r="M14" s="13">
        <v>170853396493</v>
      </c>
      <c r="N14" s="13"/>
      <c r="O14" s="13">
        <v>-172099182567</v>
      </c>
      <c r="P14" s="13"/>
      <c r="Q14" s="13">
        <f t="shared" si="1"/>
        <v>-1245786074</v>
      </c>
    </row>
    <row r="15" spans="1:17" s="49" customFormat="1">
      <c r="A15" s="236" t="s">
        <v>135</v>
      </c>
      <c r="C15" s="13">
        <v>742737</v>
      </c>
      <c r="D15" s="13"/>
      <c r="E15" s="13">
        <v>2780684564</v>
      </c>
      <c r="F15" s="13"/>
      <c r="G15" s="13">
        <v>-2610438572</v>
      </c>
      <c r="H15" s="13"/>
      <c r="I15" s="13">
        <f t="shared" si="0"/>
        <v>170245992</v>
      </c>
      <c r="J15" s="13"/>
      <c r="K15" s="13">
        <v>742737</v>
      </c>
      <c r="L15" s="13"/>
      <c r="M15" s="13">
        <v>2780684564</v>
      </c>
      <c r="N15" s="13"/>
      <c r="O15" s="13">
        <v>-4127829038</v>
      </c>
      <c r="P15" s="13"/>
      <c r="Q15" s="13">
        <f t="shared" si="1"/>
        <v>-1347144474</v>
      </c>
    </row>
    <row r="16" spans="1:17" s="49" customFormat="1">
      <c r="A16" s="236" t="s">
        <v>117</v>
      </c>
      <c r="C16" s="13">
        <v>270273414</v>
      </c>
      <c r="D16" s="13"/>
      <c r="E16" s="13">
        <v>1389194158644</v>
      </c>
      <c r="F16" s="13"/>
      <c r="G16" s="13">
        <v>-1110484812770</v>
      </c>
      <c r="H16" s="13"/>
      <c r="I16" s="13">
        <f t="shared" si="0"/>
        <v>278709345874</v>
      </c>
      <c r="J16" s="13"/>
      <c r="K16" s="13">
        <v>270273414</v>
      </c>
      <c r="L16" s="13"/>
      <c r="M16" s="13">
        <v>1389194158644</v>
      </c>
      <c r="N16" s="13"/>
      <c r="O16" s="13">
        <v>-1013076640626</v>
      </c>
      <c r="P16" s="13"/>
      <c r="Q16" s="13">
        <f t="shared" si="1"/>
        <v>376117518018</v>
      </c>
    </row>
    <row r="17" spans="1:17" s="49" customFormat="1">
      <c r="A17" s="236" t="s">
        <v>137</v>
      </c>
      <c r="C17" s="13">
        <v>43839600</v>
      </c>
      <c r="D17" s="13"/>
      <c r="E17" s="13">
        <v>211142458770</v>
      </c>
      <c r="F17" s="13"/>
      <c r="G17" s="13">
        <v>-211142458770</v>
      </c>
      <c r="H17" s="13"/>
      <c r="I17" s="13">
        <f t="shared" si="0"/>
        <v>0</v>
      </c>
      <c r="J17" s="13"/>
      <c r="K17" s="13">
        <v>43839600</v>
      </c>
      <c r="L17" s="13"/>
      <c r="M17" s="13">
        <v>211142458770</v>
      </c>
      <c r="N17" s="13"/>
      <c r="O17" s="13">
        <v>-248511601460</v>
      </c>
      <c r="P17" s="13"/>
      <c r="Q17" s="13">
        <f t="shared" si="1"/>
        <v>-37369142690</v>
      </c>
    </row>
    <row r="18" spans="1:17" s="49" customFormat="1">
      <c r="A18" s="236" t="s">
        <v>138</v>
      </c>
      <c r="C18" s="13">
        <v>9975416</v>
      </c>
      <c r="D18" s="13"/>
      <c r="E18" s="13">
        <v>214357715484</v>
      </c>
      <c r="F18" s="13"/>
      <c r="G18" s="13">
        <v>-267353245991</v>
      </c>
      <c r="H18" s="13"/>
      <c r="I18" s="13">
        <f t="shared" si="0"/>
        <v>-52995530507</v>
      </c>
      <c r="J18" s="13"/>
      <c r="K18" s="13">
        <v>9975416</v>
      </c>
      <c r="L18" s="13"/>
      <c r="M18" s="13">
        <v>214357715484</v>
      </c>
      <c r="N18" s="13"/>
      <c r="O18" s="13">
        <v>-212347820214</v>
      </c>
      <c r="P18" s="13"/>
      <c r="Q18" s="13">
        <f t="shared" si="1"/>
        <v>2009895270</v>
      </c>
    </row>
    <row r="19" spans="1:17" s="49" customFormat="1">
      <c r="A19" s="236" t="s">
        <v>139</v>
      </c>
      <c r="C19" s="13">
        <v>5318516</v>
      </c>
      <c r="D19" s="13"/>
      <c r="E19" s="13">
        <v>29659009760</v>
      </c>
      <c r="F19" s="13"/>
      <c r="G19" s="13">
        <v>-29817331875</v>
      </c>
      <c r="H19" s="13"/>
      <c r="I19" s="13">
        <f t="shared" si="0"/>
        <v>-158322115</v>
      </c>
      <c r="J19" s="13"/>
      <c r="K19" s="13">
        <v>5318516</v>
      </c>
      <c r="L19" s="13"/>
      <c r="M19" s="13">
        <v>29659009760</v>
      </c>
      <c r="N19" s="13"/>
      <c r="O19" s="13">
        <v>-28709875371</v>
      </c>
      <c r="P19" s="13"/>
      <c r="Q19" s="13">
        <f t="shared" si="1"/>
        <v>949134389</v>
      </c>
    </row>
    <row r="20" spans="1:17" s="49" customFormat="1">
      <c r="A20" s="236" t="s">
        <v>140</v>
      </c>
      <c r="C20" s="13">
        <v>12111034</v>
      </c>
      <c r="D20" s="13"/>
      <c r="E20" s="13">
        <v>35138923532</v>
      </c>
      <c r="F20" s="13"/>
      <c r="G20" s="13">
        <v>-35150940948</v>
      </c>
      <c r="H20" s="13"/>
      <c r="I20" s="13">
        <f t="shared" si="0"/>
        <v>-12017416</v>
      </c>
      <c r="J20" s="13"/>
      <c r="K20" s="13">
        <v>12111034</v>
      </c>
      <c r="L20" s="13"/>
      <c r="M20" s="13">
        <v>35138923532</v>
      </c>
      <c r="N20" s="13"/>
      <c r="O20" s="13">
        <v>-24533368965</v>
      </c>
      <c r="P20" s="13"/>
      <c r="Q20" s="13">
        <f t="shared" si="1"/>
        <v>10605554567</v>
      </c>
    </row>
    <row r="21" spans="1:17" s="49" customFormat="1">
      <c r="A21" s="236" t="s">
        <v>142</v>
      </c>
      <c r="C21" s="13">
        <v>1418615</v>
      </c>
      <c r="D21" s="13"/>
      <c r="E21" s="13">
        <v>37992449376</v>
      </c>
      <c r="F21" s="13"/>
      <c r="G21" s="13">
        <v>-34740779940</v>
      </c>
      <c r="H21" s="13"/>
      <c r="I21" s="13">
        <f t="shared" si="0"/>
        <v>3251669436</v>
      </c>
      <c r="J21" s="13"/>
      <c r="K21" s="13">
        <v>1418615</v>
      </c>
      <c r="L21" s="13"/>
      <c r="M21" s="13">
        <v>37992449376</v>
      </c>
      <c r="N21" s="13"/>
      <c r="O21" s="13">
        <v>-25277945939</v>
      </c>
      <c r="P21" s="13"/>
      <c r="Q21" s="13">
        <f t="shared" si="1"/>
        <v>12714503437</v>
      </c>
    </row>
    <row r="22" spans="1:17" s="49" customFormat="1">
      <c r="A22" s="236" t="s">
        <v>144</v>
      </c>
      <c r="C22" s="13">
        <v>115643709</v>
      </c>
      <c r="D22" s="13"/>
      <c r="E22" s="13">
        <v>1198905734139</v>
      </c>
      <c r="F22" s="13"/>
      <c r="G22" s="13">
        <v>-1197987735876</v>
      </c>
      <c r="H22" s="13"/>
      <c r="I22" s="13">
        <f t="shared" si="0"/>
        <v>917998263</v>
      </c>
      <c r="J22" s="13"/>
      <c r="K22" s="13">
        <v>115643709</v>
      </c>
      <c r="L22" s="13"/>
      <c r="M22" s="13">
        <v>1198905734139</v>
      </c>
      <c r="N22" s="13"/>
      <c r="O22" s="13">
        <v>-1422915492019</v>
      </c>
      <c r="P22" s="13"/>
      <c r="Q22" s="13">
        <f t="shared" si="1"/>
        <v>-224009757880</v>
      </c>
    </row>
    <row r="23" spans="1:17" s="49" customFormat="1">
      <c r="A23" s="236" t="s">
        <v>146</v>
      </c>
      <c r="C23" s="13">
        <v>562997</v>
      </c>
      <c r="D23" s="13"/>
      <c r="E23" s="13">
        <v>2891546695</v>
      </c>
      <c r="F23" s="13"/>
      <c r="G23" s="13">
        <v>-2709428414</v>
      </c>
      <c r="H23" s="13"/>
      <c r="I23" s="13">
        <f t="shared" si="0"/>
        <v>182118281</v>
      </c>
      <c r="J23" s="13"/>
      <c r="K23" s="13">
        <v>562997</v>
      </c>
      <c r="L23" s="13"/>
      <c r="M23" s="13">
        <v>2891546695</v>
      </c>
      <c r="N23" s="13"/>
      <c r="O23" s="13">
        <v>-3564952459</v>
      </c>
      <c r="P23" s="13"/>
      <c r="Q23" s="13">
        <f t="shared" si="1"/>
        <v>-673405764</v>
      </c>
    </row>
    <row r="24" spans="1:17" s="49" customFormat="1">
      <c r="A24" s="236" t="s">
        <v>354</v>
      </c>
      <c r="C24" s="13">
        <v>17718743</v>
      </c>
      <c r="D24" s="13"/>
      <c r="E24" s="13">
        <v>556990699056</v>
      </c>
      <c r="F24" s="13"/>
      <c r="G24" s="13">
        <v>-441654241172</v>
      </c>
      <c r="H24" s="13"/>
      <c r="I24" s="13">
        <f t="shared" si="0"/>
        <v>115336457884</v>
      </c>
      <c r="J24" s="13"/>
      <c r="K24" s="13">
        <v>17718743</v>
      </c>
      <c r="L24" s="13"/>
      <c r="M24" s="13">
        <v>556990699056</v>
      </c>
      <c r="N24" s="13"/>
      <c r="O24" s="13">
        <v>-562012810097</v>
      </c>
      <c r="P24" s="13"/>
      <c r="Q24" s="13">
        <f t="shared" si="1"/>
        <v>-5022111041</v>
      </c>
    </row>
    <row r="25" spans="1:17" s="49" customFormat="1">
      <c r="A25" s="236" t="s">
        <v>147</v>
      </c>
      <c r="C25" s="13">
        <v>4484506</v>
      </c>
      <c r="D25" s="13"/>
      <c r="E25" s="13">
        <v>157791353660</v>
      </c>
      <c r="F25" s="13"/>
      <c r="G25" s="13">
        <v>-155744426906</v>
      </c>
      <c r="H25" s="13"/>
      <c r="I25" s="13">
        <f t="shared" si="0"/>
        <v>2046926754</v>
      </c>
      <c r="J25" s="13"/>
      <c r="K25" s="13">
        <v>4484506</v>
      </c>
      <c r="L25" s="13"/>
      <c r="M25" s="13">
        <v>157791353660</v>
      </c>
      <c r="N25" s="13"/>
      <c r="O25" s="13">
        <v>-133378069826</v>
      </c>
      <c r="P25" s="13"/>
      <c r="Q25" s="13">
        <f t="shared" si="1"/>
        <v>24413283834</v>
      </c>
    </row>
    <row r="26" spans="1:17" s="49" customFormat="1">
      <c r="A26" s="236" t="s">
        <v>148</v>
      </c>
      <c r="C26" s="13">
        <v>673716739</v>
      </c>
      <c r="D26" s="13"/>
      <c r="E26" s="13">
        <v>308182606870</v>
      </c>
      <c r="F26" s="13"/>
      <c r="G26" s="13">
        <v>-177383994285</v>
      </c>
      <c r="H26" s="13"/>
      <c r="I26" s="13">
        <f t="shared" si="0"/>
        <v>130798612585</v>
      </c>
      <c r="J26" s="13"/>
      <c r="K26" s="13">
        <v>673716739</v>
      </c>
      <c r="L26" s="13"/>
      <c r="M26" s="13">
        <v>308182606870</v>
      </c>
      <c r="N26" s="13"/>
      <c r="O26" s="13">
        <v>-415265594472</v>
      </c>
      <c r="P26" s="13"/>
      <c r="Q26" s="13">
        <f t="shared" si="1"/>
        <v>-107082987602</v>
      </c>
    </row>
    <row r="27" spans="1:17" s="49" customFormat="1">
      <c r="A27" s="236" t="s">
        <v>149</v>
      </c>
      <c r="C27" s="13">
        <v>333019014</v>
      </c>
      <c r="D27" s="13"/>
      <c r="E27" s="13">
        <v>430239099684</v>
      </c>
      <c r="F27" s="13"/>
      <c r="G27" s="13">
        <v>-691290473534</v>
      </c>
      <c r="H27" s="13"/>
      <c r="I27" s="13">
        <f t="shared" si="0"/>
        <v>-261051373850</v>
      </c>
      <c r="J27" s="13"/>
      <c r="K27" s="13">
        <v>333019014</v>
      </c>
      <c r="L27" s="13"/>
      <c r="M27" s="13">
        <v>430239099684</v>
      </c>
      <c r="N27" s="13"/>
      <c r="O27" s="13">
        <v>-845323295426</v>
      </c>
      <c r="P27" s="13"/>
      <c r="Q27" s="13">
        <f t="shared" si="1"/>
        <v>-415084195742</v>
      </c>
    </row>
    <row r="28" spans="1:17" s="49" customFormat="1">
      <c r="A28" s="236" t="s">
        <v>150</v>
      </c>
      <c r="C28" s="13">
        <v>37680333</v>
      </c>
      <c r="D28" s="13"/>
      <c r="E28" s="13">
        <v>223212712239</v>
      </c>
      <c r="F28" s="13"/>
      <c r="G28" s="13">
        <v>-231583496852</v>
      </c>
      <c r="H28" s="13"/>
      <c r="I28" s="13">
        <f t="shared" si="0"/>
        <v>-8370784613</v>
      </c>
      <c r="J28" s="13"/>
      <c r="K28" s="13">
        <v>37680333</v>
      </c>
      <c r="L28" s="13"/>
      <c r="M28" s="13">
        <v>223212712239</v>
      </c>
      <c r="N28" s="13"/>
      <c r="O28" s="13">
        <v>-288950638083</v>
      </c>
      <c r="P28" s="13"/>
      <c r="Q28" s="13">
        <f t="shared" si="1"/>
        <v>-65737925844</v>
      </c>
    </row>
    <row r="29" spans="1:17" s="49" customFormat="1">
      <c r="A29" s="236" t="s">
        <v>155</v>
      </c>
      <c r="C29" s="13">
        <v>87983671</v>
      </c>
      <c r="D29" s="13"/>
      <c r="E29" s="13">
        <v>187353433804</v>
      </c>
      <c r="F29" s="13"/>
      <c r="G29" s="13">
        <v>-176702399822</v>
      </c>
      <c r="H29" s="13"/>
      <c r="I29" s="13">
        <f t="shared" si="0"/>
        <v>10651033982</v>
      </c>
      <c r="J29" s="13"/>
      <c r="K29" s="13">
        <v>87983671</v>
      </c>
      <c r="L29" s="13"/>
      <c r="M29" s="13">
        <v>187353433804</v>
      </c>
      <c r="N29" s="13"/>
      <c r="O29" s="13">
        <v>-154487068477</v>
      </c>
      <c r="P29" s="13"/>
      <c r="Q29" s="13">
        <f t="shared" si="1"/>
        <v>32866365327</v>
      </c>
    </row>
    <row r="30" spans="1:17" s="49" customFormat="1">
      <c r="A30" s="236" t="s">
        <v>161</v>
      </c>
      <c r="C30" s="13">
        <v>22053069</v>
      </c>
      <c r="D30" s="13"/>
      <c r="E30" s="13">
        <v>121010771238</v>
      </c>
      <c r="F30" s="13"/>
      <c r="G30" s="13">
        <v>-135890938405</v>
      </c>
      <c r="H30" s="13"/>
      <c r="I30" s="13">
        <f t="shared" si="0"/>
        <v>-14880167167</v>
      </c>
      <c r="J30" s="13"/>
      <c r="K30" s="13">
        <v>22053069</v>
      </c>
      <c r="L30" s="13"/>
      <c r="M30" s="13">
        <v>121010771238</v>
      </c>
      <c r="N30" s="13"/>
      <c r="O30" s="13">
        <v>-143427136760</v>
      </c>
      <c r="P30" s="13"/>
      <c r="Q30" s="13">
        <f t="shared" si="1"/>
        <v>-22416365522</v>
      </c>
    </row>
    <row r="31" spans="1:17" s="49" customFormat="1">
      <c r="A31" s="236" t="s">
        <v>362</v>
      </c>
      <c r="C31" s="13">
        <v>168043</v>
      </c>
      <c r="D31" s="13"/>
      <c r="E31" s="13">
        <v>22333695060</v>
      </c>
      <c r="F31" s="13"/>
      <c r="G31" s="13">
        <v>-21173156628</v>
      </c>
      <c r="H31" s="13"/>
      <c r="I31" s="13">
        <f t="shared" si="0"/>
        <v>1160538432</v>
      </c>
      <c r="J31" s="13"/>
      <c r="K31" s="13">
        <v>168043</v>
      </c>
      <c r="L31" s="13"/>
      <c r="M31" s="13">
        <v>22333695060</v>
      </c>
      <c r="N31" s="13"/>
      <c r="O31" s="13">
        <v>-22607231147</v>
      </c>
      <c r="P31" s="13"/>
      <c r="Q31" s="13">
        <f t="shared" si="1"/>
        <v>-273536087</v>
      </c>
    </row>
    <row r="32" spans="1:17" s="49" customFormat="1">
      <c r="A32" s="236" t="s">
        <v>106</v>
      </c>
      <c r="C32" s="13">
        <v>555608</v>
      </c>
      <c r="D32" s="13"/>
      <c r="E32" s="13">
        <v>13474093393</v>
      </c>
      <c r="F32" s="13"/>
      <c r="G32" s="13">
        <v>-12702254985</v>
      </c>
      <c r="H32" s="13"/>
      <c r="I32" s="13">
        <f t="shared" si="0"/>
        <v>771838408</v>
      </c>
      <c r="J32" s="13"/>
      <c r="K32" s="13">
        <v>555608</v>
      </c>
      <c r="L32" s="13"/>
      <c r="M32" s="13">
        <v>13474093393</v>
      </c>
      <c r="N32" s="13"/>
      <c r="O32" s="13">
        <v>-17193165381</v>
      </c>
      <c r="P32" s="13"/>
      <c r="Q32" s="13">
        <f t="shared" si="1"/>
        <v>-3719071988</v>
      </c>
    </row>
    <row r="33" spans="1:17" s="49" customFormat="1">
      <c r="A33" s="236" t="s">
        <v>168</v>
      </c>
      <c r="C33" s="13">
        <v>11145466</v>
      </c>
      <c r="D33" s="13"/>
      <c r="E33" s="13">
        <v>68457138484</v>
      </c>
      <c r="F33" s="13"/>
      <c r="G33" s="13">
        <v>-64586379443</v>
      </c>
      <c r="H33" s="13"/>
      <c r="I33" s="13">
        <f t="shared" si="0"/>
        <v>3870759041</v>
      </c>
      <c r="J33" s="13"/>
      <c r="K33" s="13">
        <v>11145466</v>
      </c>
      <c r="L33" s="13"/>
      <c r="M33" s="13">
        <v>68457138484</v>
      </c>
      <c r="N33" s="13"/>
      <c r="O33" s="13">
        <v>-60415841948</v>
      </c>
      <c r="P33" s="13"/>
      <c r="Q33" s="13">
        <f t="shared" si="1"/>
        <v>8041296536</v>
      </c>
    </row>
    <row r="34" spans="1:17" s="49" customFormat="1">
      <c r="A34" s="236" t="s">
        <v>110</v>
      </c>
      <c r="C34" s="13">
        <v>277359492</v>
      </c>
      <c r="D34" s="13"/>
      <c r="E34" s="13">
        <v>258977788446</v>
      </c>
      <c r="F34" s="13"/>
      <c r="G34" s="13">
        <v>-105300451477</v>
      </c>
      <c r="H34" s="13"/>
      <c r="I34" s="13">
        <f t="shared" si="0"/>
        <v>153677336969</v>
      </c>
      <c r="J34" s="13"/>
      <c r="K34" s="13">
        <v>277359492</v>
      </c>
      <c r="L34" s="13"/>
      <c r="M34" s="13">
        <v>258977788446</v>
      </c>
      <c r="N34" s="13"/>
      <c r="O34" s="13">
        <v>-271928699047</v>
      </c>
      <c r="P34" s="13"/>
      <c r="Q34" s="13">
        <f t="shared" si="1"/>
        <v>-12950910601</v>
      </c>
    </row>
    <row r="35" spans="1:17" s="49" customFormat="1">
      <c r="A35" s="236" t="s">
        <v>104</v>
      </c>
      <c r="C35" s="13">
        <v>18762581</v>
      </c>
      <c r="D35" s="13"/>
      <c r="E35" s="13">
        <v>122131103397</v>
      </c>
      <c r="F35" s="13"/>
      <c r="G35" s="13">
        <v>-115242611285</v>
      </c>
      <c r="H35" s="13"/>
      <c r="I35" s="13">
        <f t="shared" si="0"/>
        <v>6888492112</v>
      </c>
      <c r="J35" s="13"/>
      <c r="K35" s="13">
        <v>18762581</v>
      </c>
      <c r="L35" s="13"/>
      <c r="M35" s="13">
        <v>122131103397</v>
      </c>
      <c r="N35" s="13"/>
      <c r="O35" s="13">
        <v>-95733509188</v>
      </c>
      <c r="P35" s="13"/>
      <c r="Q35" s="13">
        <f t="shared" si="1"/>
        <v>26397594209</v>
      </c>
    </row>
    <row r="36" spans="1:17" s="49" customFormat="1">
      <c r="A36" s="236" t="s">
        <v>171</v>
      </c>
      <c r="C36" s="13">
        <v>6192606</v>
      </c>
      <c r="D36" s="13"/>
      <c r="E36" s="13">
        <v>53213423771</v>
      </c>
      <c r="F36" s="13"/>
      <c r="G36" s="13">
        <v>-48543423533</v>
      </c>
      <c r="H36" s="13"/>
      <c r="I36" s="13">
        <f t="shared" si="0"/>
        <v>4670000238</v>
      </c>
      <c r="J36" s="13"/>
      <c r="K36" s="13">
        <v>6192606</v>
      </c>
      <c r="L36" s="13"/>
      <c r="M36" s="13">
        <v>53213423771</v>
      </c>
      <c r="N36" s="13"/>
      <c r="O36" s="13">
        <v>-48452391214</v>
      </c>
      <c r="P36" s="13"/>
      <c r="Q36" s="13">
        <f t="shared" si="1"/>
        <v>4761032557</v>
      </c>
    </row>
    <row r="37" spans="1:17" s="49" customFormat="1">
      <c r="A37" s="236" t="s">
        <v>337</v>
      </c>
      <c r="C37" s="13">
        <v>39607975</v>
      </c>
      <c r="D37" s="13"/>
      <c r="E37" s="13">
        <v>110516676656</v>
      </c>
      <c r="F37" s="13"/>
      <c r="G37" s="13">
        <v>-116804965512</v>
      </c>
      <c r="H37" s="13"/>
      <c r="I37" s="13">
        <f t="shared" si="0"/>
        <v>-6288288856</v>
      </c>
      <c r="J37" s="13"/>
      <c r="K37" s="13">
        <v>39607975</v>
      </c>
      <c r="L37" s="13"/>
      <c r="M37" s="13">
        <v>110516676656</v>
      </c>
      <c r="N37" s="13"/>
      <c r="O37" s="13">
        <v>-99477050262</v>
      </c>
      <c r="P37" s="13"/>
      <c r="Q37" s="13">
        <f t="shared" si="1"/>
        <v>11039626394</v>
      </c>
    </row>
    <row r="38" spans="1:17" s="49" customFormat="1">
      <c r="A38" s="236" t="s">
        <v>282</v>
      </c>
      <c r="C38" s="13">
        <v>274552811</v>
      </c>
      <c r="D38" s="13"/>
      <c r="E38" s="13">
        <v>3876686267882</v>
      </c>
      <c r="F38" s="13"/>
      <c r="G38" s="13">
        <v>-2991287085130</v>
      </c>
      <c r="H38" s="13"/>
      <c r="I38" s="13">
        <f t="shared" si="0"/>
        <v>885399182752</v>
      </c>
      <c r="J38" s="13"/>
      <c r="K38" s="13">
        <v>274552811</v>
      </c>
      <c r="L38" s="13"/>
      <c r="M38" s="13">
        <v>3876686267882</v>
      </c>
      <c r="N38" s="13"/>
      <c r="O38" s="13">
        <v>-2052327880280</v>
      </c>
      <c r="P38" s="13"/>
      <c r="Q38" s="13">
        <f t="shared" si="1"/>
        <v>1824358387602</v>
      </c>
    </row>
    <row r="39" spans="1:17" s="49" customFormat="1">
      <c r="A39" s="236" t="s">
        <v>176</v>
      </c>
      <c r="C39" s="13">
        <v>97365644</v>
      </c>
      <c r="D39" s="13"/>
      <c r="E39" s="13">
        <v>805366031123</v>
      </c>
      <c r="F39" s="13"/>
      <c r="G39" s="13">
        <v>-813481523757</v>
      </c>
      <c r="H39" s="13"/>
      <c r="I39" s="13">
        <f t="shared" si="0"/>
        <v>-8115492634</v>
      </c>
      <c r="J39" s="13"/>
      <c r="K39" s="13">
        <v>97365644</v>
      </c>
      <c r="L39" s="13"/>
      <c r="M39" s="13">
        <v>805366031123</v>
      </c>
      <c r="N39" s="13"/>
      <c r="O39" s="13">
        <v>-841446906437</v>
      </c>
      <c r="P39" s="13"/>
      <c r="Q39" s="13">
        <f t="shared" si="1"/>
        <v>-36080875314</v>
      </c>
    </row>
    <row r="40" spans="1:17" s="49" customFormat="1">
      <c r="A40" s="236" t="s">
        <v>363</v>
      </c>
      <c r="C40" s="13">
        <v>12000000</v>
      </c>
      <c r="D40" s="13"/>
      <c r="E40" s="13">
        <v>176227152000</v>
      </c>
      <c r="F40" s="13"/>
      <c r="G40" s="13">
        <v>-141934300800</v>
      </c>
      <c r="H40" s="13"/>
      <c r="I40" s="13">
        <f t="shared" si="0"/>
        <v>34292851200</v>
      </c>
      <c r="J40" s="13"/>
      <c r="K40" s="13">
        <v>12000000</v>
      </c>
      <c r="L40" s="13"/>
      <c r="M40" s="13">
        <v>176227152000</v>
      </c>
      <c r="N40" s="13"/>
      <c r="O40" s="13">
        <v>-178600975084</v>
      </c>
      <c r="P40" s="13"/>
      <c r="Q40" s="13">
        <f t="shared" si="1"/>
        <v>-2373823084</v>
      </c>
    </row>
    <row r="41" spans="1:17" s="49" customFormat="1">
      <c r="A41" s="236" t="s">
        <v>178</v>
      </c>
      <c r="C41" s="13">
        <v>23210027</v>
      </c>
      <c r="D41" s="13"/>
      <c r="E41" s="13">
        <v>146244395673</v>
      </c>
      <c r="F41" s="13"/>
      <c r="G41" s="13">
        <v>-130911612931</v>
      </c>
      <c r="H41" s="13"/>
      <c r="I41" s="13">
        <f t="shared" si="0"/>
        <v>15332782742</v>
      </c>
      <c r="J41" s="13"/>
      <c r="K41" s="13">
        <v>23210027</v>
      </c>
      <c r="L41" s="13"/>
      <c r="M41" s="13">
        <v>146244395673</v>
      </c>
      <c r="N41" s="13"/>
      <c r="O41" s="13">
        <v>-173672026826</v>
      </c>
      <c r="P41" s="13"/>
      <c r="Q41" s="13">
        <f t="shared" si="1"/>
        <v>-27427631153</v>
      </c>
    </row>
    <row r="42" spans="1:17" s="49" customFormat="1">
      <c r="A42" s="236" t="s">
        <v>88</v>
      </c>
      <c r="C42" s="13">
        <v>933612</v>
      </c>
      <c r="D42" s="13"/>
      <c r="E42" s="13">
        <v>34517484383</v>
      </c>
      <c r="F42" s="13"/>
      <c r="G42" s="13">
        <v>-32590582409</v>
      </c>
      <c r="H42" s="13"/>
      <c r="I42" s="13">
        <f t="shared" si="0"/>
        <v>1926901974</v>
      </c>
      <c r="J42" s="13"/>
      <c r="K42" s="13">
        <v>933612</v>
      </c>
      <c r="L42" s="13"/>
      <c r="M42" s="13">
        <v>34517484383</v>
      </c>
      <c r="N42" s="13"/>
      <c r="O42" s="13">
        <v>-44377108902</v>
      </c>
      <c r="P42" s="13"/>
      <c r="Q42" s="13">
        <f t="shared" si="1"/>
        <v>-9859624519</v>
      </c>
    </row>
    <row r="43" spans="1:17" s="49" customFormat="1">
      <c r="A43" s="236" t="s">
        <v>180</v>
      </c>
      <c r="C43" s="13">
        <v>9324107</v>
      </c>
      <c r="D43" s="13"/>
      <c r="E43" s="13">
        <v>97701454257</v>
      </c>
      <c r="F43" s="13"/>
      <c r="G43" s="13">
        <v>-97423893308</v>
      </c>
      <c r="H43" s="13"/>
      <c r="I43" s="13">
        <f t="shared" si="0"/>
        <v>277560949</v>
      </c>
      <c r="J43" s="13"/>
      <c r="K43" s="13">
        <v>9324107</v>
      </c>
      <c r="L43" s="13"/>
      <c r="M43" s="13">
        <v>97701454257</v>
      </c>
      <c r="N43" s="13"/>
      <c r="O43" s="13">
        <v>-151754914487</v>
      </c>
      <c r="P43" s="13"/>
      <c r="Q43" s="13">
        <f t="shared" si="1"/>
        <v>-54053460230</v>
      </c>
    </row>
    <row r="44" spans="1:17" s="49" customFormat="1">
      <c r="A44" s="236" t="s">
        <v>181</v>
      </c>
      <c r="C44" s="13">
        <v>1329006</v>
      </c>
      <c r="D44" s="13"/>
      <c r="E44" s="13">
        <v>43926989025</v>
      </c>
      <c r="F44" s="13"/>
      <c r="G44" s="13">
        <v>-42133512440</v>
      </c>
      <c r="H44" s="13"/>
      <c r="I44" s="13">
        <f t="shared" si="0"/>
        <v>1793476585</v>
      </c>
      <c r="J44" s="13"/>
      <c r="K44" s="13">
        <v>1329006</v>
      </c>
      <c r="L44" s="13"/>
      <c r="M44" s="13">
        <v>43926989025</v>
      </c>
      <c r="N44" s="13"/>
      <c r="O44" s="13">
        <v>-45873254210</v>
      </c>
      <c r="P44" s="13"/>
      <c r="Q44" s="13">
        <f t="shared" si="1"/>
        <v>-1946265185</v>
      </c>
    </row>
    <row r="45" spans="1:17" s="49" customFormat="1">
      <c r="A45" s="236" t="s">
        <v>182</v>
      </c>
      <c r="C45" s="13">
        <v>8844832</v>
      </c>
      <c r="D45" s="13"/>
      <c r="E45" s="13">
        <v>69070751605</v>
      </c>
      <c r="F45" s="13"/>
      <c r="G45" s="13">
        <v>-64068168579</v>
      </c>
      <c r="H45" s="13"/>
      <c r="I45" s="13">
        <f t="shared" si="0"/>
        <v>5002583026</v>
      </c>
      <c r="J45" s="13"/>
      <c r="K45" s="13">
        <v>8844832</v>
      </c>
      <c r="L45" s="13"/>
      <c r="M45" s="13">
        <v>69070751605</v>
      </c>
      <c r="N45" s="13"/>
      <c r="O45" s="13">
        <v>-62841163887</v>
      </c>
      <c r="P45" s="13"/>
      <c r="Q45" s="13">
        <f t="shared" si="1"/>
        <v>6229587718</v>
      </c>
    </row>
    <row r="46" spans="1:17" s="49" customFormat="1">
      <c r="A46" s="236" t="s">
        <v>184</v>
      </c>
      <c r="C46" s="13">
        <v>5574312</v>
      </c>
      <c r="D46" s="13"/>
      <c r="E46" s="13">
        <v>134076835057</v>
      </c>
      <c r="F46" s="13"/>
      <c r="G46" s="13">
        <v>-132196219383</v>
      </c>
      <c r="H46" s="13"/>
      <c r="I46" s="13">
        <f t="shared" si="0"/>
        <v>1880615674</v>
      </c>
      <c r="J46" s="13"/>
      <c r="K46" s="13">
        <v>5574312</v>
      </c>
      <c r="L46" s="13"/>
      <c r="M46" s="13">
        <v>134076835057</v>
      </c>
      <c r="N46" s="13"/>
      <c r="O46" s="13">
        <v>-121463564266</v>
      </c>
      <c r="P46" s="13"/>
      <c r="Q46" s="13">
        <f t="shared" si="1"/>
        <v>12613270791</v>
      </c>
    </row>
    <row r="47" spans="1:17" s="49" customFormat="1">
      <c r="A47" s="236" t="s">
        <v>185</v>
      </c>
      <c r="C47" s="13">
        <v>766942</v>
      </c>
      <c r="D47" s="13"/>
      <c r="E47" s="13">
        <v>40173904692</v>
      </c>
      <c r="F47" s="13"/>
      <c r="G47" s="13">
        <v>-38811690459</v>
      </c>
      <c r="H47" s="13"/>
      <c r="I47" s="13">
        <f t="shared" si="0"/>
        <v>1362214233</v>
      </c>
      <c r="J47" s="13"/>
      <c r="K47" s="13">
        <v>766942</v>
      </c>
      <c r="L47" s="13"/>
      <c r="M47" s="13">
        <v>40173904692</v>
      </c>
      <c r="N47" s="13"/>
      <c r="O47" s="13">
        <v>-38057944463</v>
      </c>
      <c r="P47" s="13"/>
      <c r="Q47" s="13">
        <f t="shared" si="1"/>
        <v>2115960229</v>
      </c>
    </row>
    <row r="48" spans="1:17" s="49" customFormat="1">
      <c r="A48" s="236" t="s">
        <v>83</v>
      </c>
      <c r="C48" s="13">
        <v>22511329</v>
      </c>
      <c r="D48" s="13"/>
      <c r="E48" s="13">
        <v>356056823846</v>
      </c>
      <c r="F48" s="13"/>
      <c r="G48" s="13">
        <v>-379502940627</v>
      </c>
      <c r="H48" s="13"/>
      <c r="I48" s="13">
        <f t="shared" si="0"/>
        <v>-23446116781</v>
      </c>
      <c r="J48" s="13"/>
      <c r="K48" s="13">
        <v>22511329</v>
      </c>
      <c r="L48" s="13"/>
      <c r="M48" s="13">
        <v>356056823846</v>
      </c>
      <c r="N48" s="13"/>
      <c r="O48" s="13">
        <v>-380116220752</v>
      </c>
      <c r="P48" s="13"/>
      <c r="Q48" s="13">
        <f t="shared" si="1"/>
        <v>-24059396906</v>
      </c>
    </row>
    <row r="49" spans="1:17" s="49" customFormat="1">
      <c r="A49" s="236" t="s">
        <v>189</v>
      </c>
      <c r="C49" s="13">
        <v>17474751</v>
      </c>
      <c r="D49" s="13"/>
      <c r="E49" s="13">
        <v>127966773274</v>
      </c>
      <c r="F49" s="13"/>
      <c r="G49" s="13">
        <v>-127619979848</v>
      </c>
      <c r="H49" s="13"/>
      <c r="I49" s="13">
        <f t="shared" si="0"/>
        <v>346793426</v>
      </c>
      <c r="J49" s="13"/>
      <c r="K49" s="13">
        <v>17474751</v>
      </c>
      <c r="L49" s="13"/>
      <c r="M49" s="13">
        <v>127966773274</v>
      </c>
      <c r="N49" s="13"/>
      <c r="O49" s="13">
        <v>-161721926714</v>
      </c>
      <c r="P49" s="13"/>
      <c r="Q49" s="13">
        <f t="shared" si="1"/>
        <v>-33755153440</v>
      </c>
    </row>
    <row r="50" spans="1:17">
      <c r="A50" s="236" t="s">
        <v>190</v>
      </c>
      <c r="B50" s="49"/>
      <c r="C50" s="13">
        <v>10494968</v>
      </c>
      <c r="D50" s="13"/>
      <c r="E50" s="13">
        <v>632432618429</v>
      </c>
      <c r="F50" s="13"/>
      <c r="G50" s="13">
        <v>-506633408309</v>
      </c>
      <c r="H50" s="13"/>
      <c r="I50" s="13">
        <f t="shared" si="0"/>
        <v>125799210120</v>
      </c>
      <c r="J50" s="13"/>
      <c r="K50" s="13">
        <v>10494968</v>
      </c>
      <c r="L50" s="13"/>
      <c r="M50" s="13">
        <v>632432618429</v>
      </c>
      <c r="N50" s="13"/>
      <c r="O50" s="13">
        <v>-352746820725</v>
      </c>
      <c r="P50" s="13"/>
      <c r="Q50" s="13">
        <f t="shared" si="1"/>
        <v>279685797704</v>
      </c>
    </row>
    <row r="51" spans="1:17">
      <c r="A51" s="236" t="s">
        <v>194</v>
      </c>
      <c r="B51" s="49"/>
      <c r="C51" s="13">
        <v>4340500</v>
      </c>
      <c r="D51" s="13"/>
      <c r="E51" s="13">
        <v>15272437380</v>
      </c>
      <c r="F51" s="13"/>
      <c r="G51" s="13">
        <v>-14721148045</v>
      </c>
      <c r="H51" s="13"/>
      <c r="I51" s="13">
        <f t="shared" si="0"/>
        <v>551289335</v>
      </c>
      <c r="J51" s="13"/>
      <c r="K51" s="13">
        <v>4340500</v>
      </c>
      <c r="L51" s="13"/>
      <c r="M51" s="13">
        <v>15272437380</v>
      </c>
      <c r="N51" s="13"/>
      <c r="O51" s="13">
        <v>-12890968894</v>
      </c>
      <c r="P51" s="13"/>
      <c r="Q51" s="13">
        <f t="shared" si="1"/>
        <v>2381468486</v>
      </c>
    </row>
    <row r="52" spans="1:17">
      <c r="A52" s="236" t="s">
        <v>84</v>
      </c>
      <c r="B52" s="49"/>
      <c r="C52" s="13">
        <v>18638067</v>
      </c>
      <c r="D52" s="13"/>
      <c r="E52" s="13">
        <v>135098631593</v>
      </c>
      <c r="F52" s="13"/>
      <c r="G52" s="13">
        <v>-274820761871</v>
      </c>
      <c r="H52" s="13"/>
      <c r="I52" s="13">
        <f t="shared" si="0"/>
        <v>-139722130278</v>
      </c>
      <c r="J52" s="13"/>
      <c r="K52" s="13">
        <v>18638067</v>
      </c>
      <c r="L52" s="13"/>
      <c r="M52" s="13">
        <v>135098631593</v>
      </c>
      <c r="N52" s="13"/>
      <c r="O52" s="13">
        <v>-202189447395</v>
      </c>
      <c r="P52" s="13"/>
      <c r="Q52" s="13">
        <f t="shared" si="1"/>
        <v>-67090815802</v>
      </c>
    </row>
    <row r="53" spans="1:17">
      <c r="A53" s="236" t="s">
        <v>87</v>
      </c>
      <c r="B53" s="49"/>
      <c r="C53" s="13">
        <v>4309448</v>
      </c>
      <c r="D53" s="13"/>
      <c r="E53" s="13">
        <v>187594084875</v>
      </c>
      <c r="F53" s="13"/>
      <c r="G53" s="13">
        <v>-184814596496</v>
      </c>
      <c r="H53" s="13"/>
      <c r="I53" s="13">
        <f t="shared" si="0"/>
        <v>2779488379</v>
      </c>
      <c r="J53" s="13"/>
      <c r="K53" s="13">
        <v>4309448</v>
      </c>
      <c r="L53" s="13"/>
      <c r="M53" s="13">
        <v>187594084875</v>
      </c>
      <c r="N53" s="13"/>
      <c r="O53" s="13">
        <v>-269314400623</v>
      </c>
      <c r="P53" s="13"/>
      <c r="Q53" s="13">
        <f t="shared" si="1"/>
        <v>-81720315748</v>
      </c>
    </row>
    <row r="54" spans="1:17">
      <c r="A54" s="236" t="s">
        <v>196</v>
      </c>
      <c r="B54" s="49"/>
      <c r="C54" s="13">
        <v>628186</v>
      </c>
      <c r="D54" s="13"/>
      <c r="E54" s="13">
        <v>4824575150</v>
      </c>
      <c r="F54" s="13"/>
      <c r="G54" s="13">
        <v>-4512910090</v>
      </c>
      <c r="H54" s="13"/>
      <c r="I54" s="13">
        <f t="shared" si="0"/>
        <v>311665060</v>
      </c>
      <c r="J54" s="13"/>
      <c r="K54" s="13">
        <v>628186</v>
      </c>
      <c r="L54" s="13"/>
      <c r="M54" s="13">
        <v>4824575150</v>
      </c>
      <c r="N54" s="13"/>
      <c r="O54" s="13">
        <v>-4506176531</v>
      </c>
      <c r="P54" s="13"/>
      <c r="Q54" s="13">
        <f t="shared" si="1"/>
        <v>318398619</v>
      </c>
    </row>
    <row r="55" spans="1:17">
      <c r="A55" s="236" t="s">
        <v>85</v>
      </c>
      <c r="B55" s="49"/>
      <c r="C55" s="13">
        <v>10757639</v>
      </c>
      <c r="D55" s="13"/>
      <c r="E55" s="13">
        <v>30945324628</v>
      </c>
      <c r="F55" s="13"/>
      <c r="G55" s="13">
        <v>-29688617768</v>
      </c>
      <c r="H55" s="13"/>
      <c r="I55" s="13">
        <f t="shared" si="0"/>
        <v>1256706860</v>
      </c>
      <c r="J55" s="13"/>
      <c r="K55" s="13">
        <v>10757639</v>
      </c>
      <c r="L55" s="13"/>
      <c r="M55" s="13">
        <v>30945324628</v>
      </c>
      <c r="N55" s="13"/>
      <c r="O55" s="13">
        <v>-37536050767</v>
      </c>
      <c r="P55" s="13"/>
      <c r="Q55" s="13">
        <f t="shared" si="1"/>
        <v>-6590726139</v>
      </c>
    </row>
    <row r="56" spans="1:17">
      <c r="A56" s="236" t="s">
        <v>197</v>
      </c>
      <c r="B56" s="49"/>
      <c r="C56" s="13">
        <v>4754123</v>
      </c>
      <c r="D56" s="13"/>
      <c r="E56" s="13">
        <v>78544270930</v>
      </c>
      <c r="F56" s="13"/>
      <c r="G56" s="13">
        <v>-74062765983</v>
      </c>
      <c r="H56" s="13"/>
      <c r="I56" s="13">
        <f t="shared" si="0"/>
        <v>4481504947</v>
      </c>
      <c r="J56" s="13"/>
      <c r="K56" s="13">
        <v>4754123</v>
      </c>
      <c r="L56" s="13"/>
      <c r="M56" s="13">
        <v>78544270930</v>
      </c>
      <c r="N56" s="13"/>
      <c r="O56" s="13">
        <v>-89034543981</v>
      </c>
      <c r="P56" s="13"/>
      <c r="Q56" s="13">
        <f t="shared" si="1"/>
        <v>-10490273051</v>
      </c>
    </row>
    <row r="57" spans="1:17">
      <c r="A57" s="236" t="s">
        <v>198</v>
      </c>
      <c r="B57" s="49"/>
      <c r="C57" s="13">
        <v>53338900</v>
      </c>
      <c r="D57" s="13"/>
      <c r="E57" s="13">
        <v>172487757801</v>
      </c>
      <c r="F57" s="13"/>
      <c r="G57" s="13">
        <v>-182014544057</v>
      </c>
      <c r="H57" s="13"/>
      <c r="I57" s="13">
        <f t="shared" si="0"/>
        <v>-9526786256</v>
      </c>
      <c r="J57" s="13"/>
      <c r="K57" s="13">
        <v>53338900</v>
      </c>
      <c r="L57" s="13"/>
      <c r="M57" s="13">
        <v>172487757801</v>
      </c>
      <c r="N57" s="13"/>
      <c r="O57" s="13">
        <v>-265824135361</v>
      </c>
      <c r="P57" s="13"/>
      <c r="Q57" s="13">
        <f t="shared" si="1"/>
        <v>-93336377560</v>
      </c>
    </row>
    <row r="58" spans="1:17">
      <c r="A58" s="236" t="s">
        <v>199</v>
      </c>
      <c r="B58" s="49"/>
      <c r="C58" s="13">
        <v>2110682</v>
      </c>
      <c r="D58" s="13"/>
      <c r="E58" s="13">
        <v>5738564016</v>
      </c>
      <c r="F58" s="13"/>
      <c r="G58" s="13">
        <v>-5738564016</v>
      </c>
      <c r="H58" s="13"/>
      <c r="I58" s="13">
        <f t="shared" si="0"/>
        <v>0</v>
      </c>
      <c r="J58" s="13"/>
      <c r="K58" s="13">
        <v>2110682</v>
      </c>
      <c r="L58" s="13"/>
      <c r="M58" s="13">
        <v>5738564016</v>
      </c>
      <c r="N58" s="13"/>
      <c r="O58" s="13">
        <v>-5868143240</v>
      </c>
      <c r="P58" s="13"/>
      <c r="Q58" s="13">
        <f t="shared" si="1"/>
        <v>-129579224</v>
      </c>
    </row>
    <row r="59" spans="1:17">
      <c r="A59" s="236" t="s">
        <v>364</v>
      </c>
      <c r="B59" s="49"/>
      <c r="C59" s="13">
        <v>172673</v>
      </c>
      <c r="D59" s="13"/>
      <c r="E59" s="13">
        <v>22794839149</v>
      </c>
      <c r="F59" s="13"/>
      <c r="G59" s="13">
        <v>-21523509425</v>
      </c>
      <c r="H59" s="13"/>
      <c r="I59" s="13">
        <f t="shared" si="0"/>
        <v>1271329724</v>
      </c>
      <c r="J59" s="13"/>
      <c r="K59" s="13">
        <v>172673</v>
      </c>
      <c r="L59" s="13"/>
      <c r="M59" s="13">
        <v>22794839149</v>
      </c>
      <c r="N59" s="13"/>
      <c r="O59" s="13">
        <v>-21270096109</v>
      </c>
      <c r="P59" s="13"/>
      <c r="Q59" s="13">
        <f t="shared" si="1"/>
        <v>1524743040</v>
      </c>
    </row>
    <row r="60" spans="1:17">
      <c r="A60" s="236" t="s">
        <v>201</v>
      </c>
      <c r="B60" s="49"/>
      <c r="C60" s="13">
        <v>18232273</v>
      </c>
      <c r="D60" s="13"/>
      <c r="E60" s="13">
        <v>106738891430</v>
      </c>
      <c r="F60" s="13"/>
      <c r="G60" s="13">
        <v>-100768750043</v>
      </c>
      <c r="H60" s="13"/>
      <c r="I60" s="13">
        <f t="shared" si="0"/>
        <v>5970141387</v>
      </c>
      <c r="J60" s="13"/>
      <c r="K60" s="13">
        <v>18232273</v>
      </c>
      <c r="L60" s="13"/>
      <c r="M60" s="13">
        <v>106738891430</v>
      </c>
      <c r="N60" s="13"/>
      <c r="O60" s="13">
        <v>-99904492660</v>
      </c>
      <c r="P60" s="13"/>
      <c r="Q60" s="13">
        <f t="shared" si="1"/>
        <v>6834398770</v>
      </c>
    </row>
    <row r="61" spans="1:17">
      <c r="A61" s="236" t="s">
        <v>203</v>
      </c>
      <c r="B61" s="49"/>
      <c r="C61" s="13">
        <v>11569529</v>
      </c>
      <c r="D61" s="13"/>
      <c r="E61" s="13">
        <v>11468616447</v>
      </c>
      <c r="F61" s="13"/>
      <c r="G61" s="13">
        <v>-11228897256</v>
      </c>
      <c r="H61" s="13"/>
      <c r="I61" s="13">
        <f t="shared" si="0"/>
        <v>239719191</v>
      </c>
      <c r="J61" s="13"/>
      <c r="K61" s="13">
        <v>11569529</v>
      </c>
      <c r="L61" s="13"/>
      <c r="M61" s="13">
        <v>11468616447</v>
      </c>
      <c r="N61" s="13"/>
      <c r="O61" s="13">
        <v>-7623880822</v>
      </c>
      <c r="P61" s="13"/>
      <c r="Q61" s="13">
        <f t="shared" si="1"/>
        <v>3844735625</v>
      </c>
    </row>
    <row r="62" spans="1:17">
      <c r="A62" s="236" t="s">
        <v>204</v>
      </c>
      <c r="B62" s="49"/>
      <c r="C62" s="13">
        <v>2348094</v>
      </c>
      <c r="D62" s="13"/>
      <c r="E62" s="13">
        <v>9591599648</v>
      </c>
      <c r="F62" s="13"/>
      <c r="G62" s="13">
        <v>-9591599648</v>
      </c>
      <c r="H62" s="13"/>
      <c r="I62" s="13">
        <f t="shared" si="0"/>
        <v>0</v>
      </c>
      <c r="J62" s="13"/>
      <c r="K62" s="13">
        <v>2348094</v>
      </c>
      <c r="L62" s="13"/>
      <c r="M62" s="13">
        <v>9591599648</v>
      </c>
      <c r="N62" s="13"/>
      <c r="O62" s="13">
        <v>-8867721695</v>
      </c>
      <c r="P62" s="13"/>
      <c r="Q62" s="13">
        <f t="shared" si="1"/>
        <v>723877953</v>
      </c>
    </row>
    <row r="63" spans="1:17">
      <c r="A63" s="236" t="s">
        <v>206</v>
      </c>
      <c r="B63" s="49"/>
      <c r="C63" s="13">
        <v>6271722</v>
      </c>
      <c r="D63" s="13"/>
      <c r="E63" s="13">
        <v>51590672777</v>
      </c>
      <c r="F63" s="13"/>
      <c r="G63" s="13">
        <v>-49537003051</v>
      </c>
      <c r="H63" s="13"/>
      <c r="I63" s="13">
        <f t="shared" si="0"/>
        <v>2053669726</v>
      </c>
      <c r="J63" s="13"/>
      <c r="K63" s="13">
        <v>6271722</v>
      </c>
      <c r="L63" s="13"/>
      <c r="M63" s="13">
        <v>51590672777</v>
      </c>
      <c r="N63" s="13"/>
      <c r="O63" s="13">
        <v>-71928442727</v>
      </c>
      <c r="P63" s="13"/>
      <c r="Q63" s="13">
        <f t="shared" si="1"/>
        <v>-20337769950</v>
      </c>
    </row>
    <row r="64" spans="1:17">
      <c r="A64" s="236" t="s">
        <v>365</v>
      </c>
      <c r="B64" s="49"/>
      <c r="C64" s="13">
        <v>3480660</v>
      </c>
      <c r="D64" s="13"/>
      <c r="E64" s="13">
        <v>131000908118</v>
      </c>
      <c r="F64" s="13"/>
      <c r="G64" s="13">
        <v>-123506260857</v>
      </c>
      <c r="H64" s="13"/>
      <c r="I64" s="13">
        <f t="shared" si="0"/>
        <v>7494647261</v>
      </c>
      <c r="J64" s="13"/>
      <c r="K64" s="13">
        <v>3480660</v>
      </c>
      <c r="L64" s="13"/>
      <c r="M64" s="13">
        <v>131000908118</v>
      </c>
      <c r="N64" s="13"/>
      <c r="O64" s="13">
        <v>-94730945058</v>
      </c>
      <c r="P64" s="13"/>
      <c r="Q64" s="13">
        <f t="shared" si="1"/>
        <v>36269963060</v>
      </c>
    </row>
    <row r="65" spans="1:17">
      <c r="A65" s="236" t="s">
        <v>208</v>
      </c>
      <c r="B65" s="49"/>
      <c r="C65" s="13">
        <v>574459</v>
      </c>
      <c r="D65" s="13"/>
      <c r="E65" s="13">
        <v>43418303964</v>
      </c>
      <c r="F65" s="13"/>
      <c r="G65" s="13">
        <v>-41537243139</v>
      </c>
      <c r="H65" s="13"/>
      <c r="I65" s="13">
        <f t="shared" si="0"/>
        <v>1881060825</v>
      </c>
      <c r="J65" s="13"/>
      <c r="K65" s="13">
        <v>574459</v>
      </c>
      <c r="L65" s="13"/>
      <c r="M65" s="13">
        <v>43418303964</v>
      </c>
      <c r="N65" s="13"/>
      <c r="O65" s="13">
        <v>-45820327351</v>
      </c>
      <c r="P65" s="13"/>
      <c r="Q65" s="13">
        <f t="shared" si="1"/>
        <v>-2402023387</v>
      </c>
    </row>
    <row r="66" spans="1:17">
      <c r="A66" s="236" t="s">
        <v>213</v>
      </c>
      <c r="B66" s="49"/>
      <c r="C66" s="13">
        <v>18196304</v>
      </c>
      <c r="D66" s="13"/>
      <c r="E66" s="13">
        <v>42665492850</v>
      </c>
      <c r="F66" s="13"/>
      <c r="G66" s="13">
        <v>-41690487935</v>
      </c>
      <c r="H66" s="13"/>
      <c r="I66" s="13">
        <f t="shared" si="0"/>
        <v>975004915</v>
      </c>
      <c r="J66" s="13"/>
      <c r="K66" s="13">
        <v>18196304</v>
      </c>
      <c r="L66" s="13"/>
      <c r="M66" s="13">
        <v>42665492850</v>
      </c>
      <c r="N66" s="13"/>
      <c r="O66" s="13">
        <v>-42234221044</v>
      </c>
      <c r="P66" s="13"/>
      <c r="Q66" s="13">
        <f t="shared" si="1"/>
        <v>431271806</v>
      </c>
    </row>
    <row r="67" spans="1:17">
      <c r="A67" s="236" t="s">
        <v>323</v>
      </c>
      <c r="B67" s="49"/>
      <c r="C67" s="13">
        <v>83756164</v>
      </c>
      <c r="D67" s="13"/>
      <c r="E67" s="13">
        <v>684815925746</v>
      </c>
      <c r="F67" s="13"/>
      <c r="G67" s="13">
        <v>-532726951945</v>
      </c>
      <c r="H67" s="13"/>
      <c r="I67" s="13">
        <f t="shared" si="0"/>
        <v>152088973801</v>
      </c>
      <c r="J67" s="13"/>
      <c r="K67" s="13">
        <v>83756164</v>
      </c>
      <c r="L67" s="13"/>
      <c r="M67" s="13">
        <v>684815925746</v>
      </c>
      <c r="N67" s="13"/>
      <c r="O67" s="13">
        <v>-636428919818</v>
      </c>
      <c r="P67" s="13"/>
      <c r="Q67" s="13">
        <f t="shared" si="1"/>
        <v>48387005928</v>
      </c>
    </row>
    <row r="68" spans="1:17">
      <c r="A68" s="236" t="s">
        <v>218</v>
      </c>
      <c r="B68" s="49"/>
      <c r="C68" s="13">
        <v>10210939</v>
      </c>
      <c r="D68" s="13"/>
      <c r="E68" s="13">
        <v>213278777699</v>
      </c>
      <c r="F68" s="13"/>
      <c r="G68" s="13">
        <v>-205115015153</v>
      </c>
      <c r="H68" s="13"/>
      <c r="I68" s="13">
        <f t="shared" si="0"/>
        <v>8163762546</v>
      </c>
      <c r="J68" s="13"/>
      <c r="K68" s="13">
        <v>10210939</v>
      </c>
      <c r="L68" s="13"/>
      <c r="M68" s="13">
        <v>213278777699</v>
      </c>
      <c r="N68" s="13"/>
      <c r="O68" s="13">
        <v>-174028392635</v>
      </c>
      <c r="P68" s="13"/>
      <c r="Q68" s="13">
        <f t="shared" si="1"/>
        <v>39250385064</v>
      </c>
    </row>
    <row r="69" spans="1:17">
      <c r="A69" s="236" t="s">
        <v>324</v>
      </c>
      <c r="B69" s="49"/>
      <c r="C69" s="13">
        <v>57822587</v>
      </c>
      <c r="D69" s="13"/>
      <c r="E69" s="13">
        <v>445808554989</v>
      </c>
      <c r="F69" s="13"/>
      <c r="G69" s="13">
        <v>-342876695576</v>
      </c>
      <c r="H69" s="13"/>
      <c r="I69" s="13">
        <f t="shared" si="0"/>
        <v>102931859413</v>
      </c>
      <c r="J69" s="13"/>
      <c r="K69" s="13">
        <v>57822587</v>
      </c>
      <c r="L69" s="13"/>
      <c r="M69" s="13">
        <v>445808554989</v>
      </c>
      <c r="N69" s="13"/>
      <c r="O69" s="13">
        <v>-426844161151</v>
      </c>
      <c r="P69" s="13"/>
      <c r="Q69" s="13">
        <f t="shared" si="1"/>
        <v>18964393838</v>
      </c>
    </row>
    <row r="70" spans="1:17">
      <c r="A70" s="236" t="s">
        <v>82</v>
      </c>
      <c r="B70" s="49"/>
      <c r="C70" s="13">
        <v>9812368</v>
      </c>
      <c r="D70" s="13"/>
      <c r="E70" s="13">
        <v>369306142739</v>
      </c>
      <c r="F70" s="13"/>
      <c r="G70" s="13">
        <v>-348859454109</v>
      </c>
      <c r="H70" s="13"/>
      <c r="I70" s="13">
        <f t="shared" si="0"/>
        <v>20446688630</v>
      </c>
      <c r="J70" s="13"/>
      <c r="K70" s="13">
        <v>9812368</v>
      </c>
      <c r="L70" s="13"/>
      <c r="M70" s="13">
        <v>369306142739</v>
      </c>
      <c r="N70" s="13"/>
      <c r="O70" s="13">
        <v>-300634849349</v>
      </c>
      <c r="P70" s="13"/>
      <c r="Q70" s="13">
        <f t="shared" si="1"/>
        <v>68671293390</v>
      </c>
    </row>
    <row r="71" spans="1:17">
      <c r="A71" s="236" t="s">
        <v>81</v>
      </c>
      <c r="B71" s="49"/>
      <c r="C71" s="13">
        <v>166330265</v>
      </c>
      <c r="D71" s="13"/>
      <c r="E71" s="13">
        <v>683779496293</v>
      </c>
      <c r="F71" s="13"/>
      <c r="G71" s="13">
        <v>-562832896774</v>
      </c>
      <c r="H71" s="13"/>
      <c r="I71" s="13">
        <f t="shared" si="0"/>
        <v>120946599519</v>
      </c>
      <c r="J71" s="13"/>
      <c r="K71" s="13">
        <v>166330265</v>
      </c>
      <c r="L71" s="13"/>
      <c r="M71" s="13">
        <v>683779496293</v>
      </c>
      <c r="N71" s="13"/>
      <c r="O71" s="13">
        <v>-729664255782</v>
      </c>
      <c r="P71" s="13"/>
      <c r="Q71" s="13">
        <f t="shared" si="1"/>
        <v>-45884759489</v>
      </c>
    </row>
    <row r="72" spans="1:17">
      <c r="A72" s="236" t="s">
        <v>222</v>
      </c>
      <c r="B72" s="49"/>
      <c r="C72" s="13">
        <v>11780560</v>
      </c>
      <c r="D72" s="13"/>
      <c r="E72" s="13">
        <v>177025731533</v>
      </c>
      <c r="F72" s="13"/>
      <c r="G72" s="13">
        <v>-221749744267</v>
      </c>
      <c r="H72" s="13"/>
      <c r="I72" s="13">
        <f t="shared" ref="I72:I98" si="2">E72+G72</f>
        <v>-44724012734</v>
      </c>
      <c r="J72" s="13"/>
      <c r="K72" s="13">
        <v>11780560</v>
      </c>
      <c r="L72" s="13"/>
      <c r="M72" s="13">
        <v>177025731533</v>
      </c>
      <c r="N72" s="13"/>
      <c r="O72" s="13">
        <v>-241389764122</v>
      </c>
      <c r="P72" s="13"/>
      <c r="Q72" s="13">
        <f t="shared" ref="Q72:Q97" si="3">M72+O72</f>
        <v>-64364032589</v>
      </c>
    </row>
    <row r="73" spans="1:17">
      <c r="A73" s="236" t="s">
        <v>228</v>
      </c>
      <c r="B73" s="49"/>
      <c r="C73" s="13">
        <v>156431722</v>
      </c>
      <c r="D73" s="13"/>
      <c r="E73" s="13">
        <v>382157806795</v>
      </c>
      <c r="F73" s="13"/>
      <c r="G73" s="13">
        <v>-384951810796</v>
      </c>
      <c r="H73" s="13"/>
      <c r="I73" s="13">
        <f t="shared" si="2"/>
        <v>-2794004001</v>
      </c>
      <c r="J73" s="13"/>
      <c r="K73" s="13">
        <v>156431722</v>
      </c>
      <c r="L73" s="13"/>
      <c r="M73" s="13">
        <v>382157806795</v>
      </c>
      <c r="N73" s="13"/>
      <c r="O73" s="13">
        <v>-554419545082</v>
      </c>
      <c r="P73" s="13"/>
      <c r="Q73" s="13">
        <f t="shared" si="3"/>
        <v>-172261738287</v>
      </c>
    </row>
    <row r="74" spans="1:17">
      <c r="A74" s="236" t="s">
        <v>107</v>
      </c>
      <c r="B74" s="49"/>
      <c r="C74" s="13">
        <v>36292111</v>
      </c>
      <c r="D74" s="13"/>
      <c r="E74" s="13">
        <v>103245179743</v>
      </c>
      <c r="F74" s="13"/>
      <c r="G74" s="13">
        <v>-96943154471</v>
      </c>
      <c r="H74" s="13"/>
      <c r="I74" s="13">
        <f t="shared" si="2"/>
        <v>6302025272</v>
      </c>
      <c r="J74" s="13"/>
      <c r="K74" s="13">
        <v>36292111</v>
      </c>
      <c r="L74" s="13"/>
      <c r="M74" s="13">
        <v>103245179743</v>
      </c>
      <c r="N74" s="13"/>
      <c r="O74" s="13">
        <v>-104758514262</v>
      </c>
      <c r="P74" s="13"/>
      <c r="Q74" s="13">
        <f t="shared" si="3"/>
        <v>-1513334519</v>
      </c>
    </row>
    <row r="75" spans="1:17">
      <c r="A75" s="236" t="s">
        <v>231</v>
      </c>
      <c r="B75" s="49"/>
      <c r="C75" s="13">
        <v>10000000</v>
      </c>
      <c r="D75" s="13"/>
      <c r="E75" s="13">
        <v>93571061000</v>
      </c>
      <c r="F75" s="13"/>
      <c r="G75" s="13">
        <v>-89800435000</v>
      </c>
      <c r="H75" s="13"/>
      <c r="I75" s="13">
        <f t="shared" si="2"/>
        <v>3770626000</v>
      </c>
      <c r="J75" s="13"/>
      <c r="K75" s="13">
        <v>10000000</v>
      </c>
      <c r="L75" s="13"/>
      <c r="M75" s="13">
        <v>93571061000</v>
      </c>
      <c r="N75" s="13"/>
      <c r="O75" s="13">
        <v>-91342690037</v>
      </c>
      <c r="P75" s="13"/>
      <c r="Q75" s="13">
        <f t="shared" si="3"/>
        <v>2228370963</v>
      </c>
    </row>
    <row r="76" spans="1:17">
      <c r="A76" s="236" t="s">
        <v>339</v>
      </c>
      <c r="B76" s="49"/>
      <c r="C76" s="13">
        <v>29731482</v>
      </c>
      <c r="D76" s="13"/>
      <c r="E76" s="13">
        <v>238963426920</v>
      </c>
      <c r="F76" s="13"/>
      <c r="G76" s="13">
        <v>-228637846746</v>
      </c>
      <c r="H76" s="13"/>
      <c r="I76" s="13">
        <f t="shared" si="2"/>
        <v>10325580174</v>
      </c>
      <c r="J76" s="13"/>
      <c r="K76" s="13">
        <v>29731482</v>
      </c>
      <c r="L76" s="13"/>
      <c r="M76" s="13">
        <v>238963426920</v>
      </c>
      <c r="N76" s="13"/>
      <c r="O76" s="13">
        <v>-220506347039</v>
      </c>
      <c r="P76" s="13"/>
      <c r="Q76" s="13">
        <f t="shared" si="3"/>
        <v>18457079881</v>
      </c>
    </row>
    <row r="77" spans="1:17">
      <c r="A77" s="236" t="s">
        <v>238</v>
      </c>
      <c r="B77" s="49"/>
      <c r="C77" s="13">
        <v>12462947</v>
      </c>
      <c r="D77" s="13"/>
      <c r="E77" s="13">
        <v>429492310420</v>
      </c>
      <c r="F77" s="13"/>
      <c r="G77" s="13">
        <v>-401791107559</v>
      </c>
      <c r="H77" s="13"/>
      <c r="I77" s="13">
        <f t="shared" si="2"/>
        <v>27701202861</v>
      </c>
      <c r="J77" s="13"/>
      <c r="K77" s="13">
        <v>12462947</v>
      </c>
      <c r="L77" s="13"/>
      <c r="M77" s="13">
        <v>429492310420</v>
      </c>
      <c r="N77" s="13"/>
      <c r="O77" s="13">
        <v>-280080754516</v>
      </c>
      <c r="P77" s="13"/>
      <c r="Q77" s="13">
        <f t="shared" si="3"/>
        <v>149411555904</v>
      </c>
    </row>
    <row r="78" spans="1:17">
      <c r="A78" s="236" t="s">
        <v>240</v>
      </c>
      <c r="B78" s="49"/>
      <c r="C78" s="13">
        <v>36718</v>
      </c>
      <c r="D78" s="13"/>
      <c r="E78" s="13">
        <v>5668282414</v>
      </c>
      <c r="F78" s="13"/>
      <c r="G78" s="13">
        <v>-7094461559</v>
      </c>
      <c r="H78" s="13"/>
      <c r="I78" s="13">
        <f t="shared" si="2"/>
        <v>-1426179145</v>
      </c>
      <c r="J78" s="13"/>
      <c r="K78" s="13">
        <v>36718</v>
      </c>
      <c r="L78" s="13"/>
      <c r="M78" s="13">
        <v>5668282414</v>
      </c>
      <c r="N78" s="13"/>
      <c r="O78" s="13">
        <v>-5419440559</v>
      </c>
      <c r="P78" s="13"/>
      <c r="Q78" s="13">
        <f t="shared" si="3"/>
        <v>248841855</v>
      </c>
    </row>
    <row r="79" spans="1:17">
      <c r="A79" s="236" t="s">
        <v>241</v>
      </c>
      <c r="B79" s="49"/>
      <c r="C79" s="13">
        <v>17398202</v>
      </c>
      <c r="D79" s="13"/>
      <c r="E79" s="13">
        <v>172637138989</v>
      </c>
      <c r="F79" s="13"/>
      <c r="G79" s="13">
        <v>-171385293700</v>
      </c>
      <c r="H79" s="13"/>
      <c r="I79" s="13">
        <f t="shared" si="2"/>
        <v>1251845289</v>
      </c>
      <c r="J79" s="13"/>
      <c r="K79" s="13">
        <v>17398202</v>
      </c>
      <c r="L79" s="13"/>
      <c r="M79" s="13">
        <v>172637138989</v>
      </c>
      <c r="N79" s="13"/>
      <c r="O79" s="13">
        <v>-172548765852</v>
      </c>
      <c r="P79" s="13"/>
      <c r="Q79" s="13">
        <f t="shared" si="3"/>
        <v>88373137</v>
      </c>
    </row>
    <row r="80" spans="1:17">
      <c r="A80" s="236" t="s">
        <v>345</v>
      </c>
      <c r="B80" s="49"/>
      <c r="C80" s="13">
        <v>9823878</v>
      </c>
      <c r="D80" s="13"/>
      <c r="E80" s="13">
        <v>93580218465</v>
      </c>
      <c r="F80" s="13"/>
      <c r="G80" s="13">
        <v>-90655836638</v>
      </c>
      <c r="H80" s="13"/>
      <c r="I80" s="13">
        <f t="shared" si="2"/>
        <v>2924381827</v>
      </c>
      <c r="J80" s="13"/>
      <c r="K80" s="13">
        <v>9823878</v>
      </c>
      <c r="L80" s="13"/>
      <c r="M80" s="13">
        <v>93580218465</v>
      </c>
      <c r="N80" s="13"/>
      <c r="O80" s="13">
        <v>-104296056448</v>
      </c>
      <c r="P80" s="13"/>
      <c r="Q80" s="13">
        <f t="shared" si="3"/>
        <v>-10715837983</v>
      </c>
    </row>
    <row r="81" spans="1:17">
      <c r="A81" s="236" t="s">
        <v>245</v>
      </c>
      <c r="B81" s="49"/>
      <c r="C81" s="13">
        <v>33509349</v>
      </c>
      <c r="D81" s="13"/>
      <c r="E81" s="13">
        <v>348795874974</v>
      </c>
      <c r="F81" s="13"/>
      <c r="G81" s="13">
        <v>-332835720542</v>
      </c>
      <c r="H81" s="13"/>
      <c r="I81" s="13">
        <f t="shared" si="2"/>
        <v>15960154432</v>
      </c>
      <c r="J81" s="13"/>
      <c r="K81" s="13">
        <v>33509349</v>
      </c>
      <c r="L81" s="13"/>
      <c r="M81" s="13">
        <v>348795874974</v>
      </c>
      <c r="N81" s="13"/>
      <c r="O81" s="13">
        <v>-277446802655</v>
      </c>
      <c r="P81" s="13"/>
      <c r="Q81" s="13">
        <f t="shared" si="3"/>
        <v>71349072319</v>
      </c>
    </row>
    <row r="82" spans="1:17">
      <c r="A82" s="236" t="s">
        <v>90</v>
      </c>
      <c r="B82" s="49"/>
      <c r="C82" s="13">
        <v>20702687</v>
      </c>
      <c r="D82" s="13"/>
      <c r="E82" s="13">
        <v>69619058576</v>
      </c>
      <c r="F82" s="13"/>
      <c r="G82" s="13">
        <v>-72946968724</v>
      </c>
      <c r="H82" s="13"/>
      <c r="I82" s="13">
        <f t="shared" si="2"/>
        <v>-3327910148</v>
      </c>
      <c r="J82" s="13"/>
      <c r="K82" s="13">
        <v>20702687</v>
      </c>
      <c r="L82" s="13"/>
      <c r="M82" s="13">
        <v>69619058576</v>
      </c>
      <c r="N82" s="13"/>
      <c r="O82" s="13">
        <v>-84766985263</v>
      </c>
      <c r="P82" s="13"/>
      <c r="Q82" s="13">
        <f t="shared" si="3"/>
        <v>-15147926687</v>
      </c>
    </row>
    <row r="83" spans="1:17">
      <c r="A83" s="236" t="s">
        <v>92</v>
      </c>
      <c r="B83" s="49"/>
      <c r="C83" s="13">
        <v>95667250</v>
      </c>
      <c r="D83" s="13"/>
      <c r="E83" s="13">
        <v>123975631262</v>
      </c>
      <c r="F83" s="13"/>
      <c r="G83" s="13">
        <v>-152632392746</v>
      </c>
      <c r="H83" s="13"/>
      <c r="I83" s="13">
        <f t="shared" si="2"/>
        <v>-28656761484</v>
      </c>
      <c r="J83" s="13"/>
      <c r="K83" s="13">
        <v>95667250</v>
      </c>
      <c r="L83" s="13"/>
      <c r="M83" s="13">
        <v>123975631262</v>
      </c>
      <c r="N83" s="13"/>
      <c r="O83" s="13">
        <v>-158813709868</v>
      </c>
      <c r="P83" s="13"/>
      <c r="Q83" s="13">
        <f t="shared" si="3"/>
        <v>-34838078606</v>
      </c>
    </row>
    <row r="84" spans="1:17">
      <c r="A84" s="236" t="s">
        <v>247</v>
      </c>
      <c r="B84" s="49"/>
      <c r="C84" s="13">
        <v>7591277</v>
      </c>
      <c r="D84" s="13"/>
      <c r="E84" s="13">
        <v>131142503830</v>
      </c>
      <c r="F84" s="13"/>
      <c r="G84" s="13">
        <v>-128732072971</v>
      </c>
      <c r="H84" s="13"/>
      <c r="I84" s="13">
        <f t="shared" si="2"/>
        <v>2410430859</v>
      </c>
      <c r="J84" s="13"/>
      <c r="K84" s="13">
        <v>7591277</v>
      </c>
      <c r="L84" s="13"/>
      <c r="M84" s="13">
        <v>131142503830</v>
      </c>
      <c r="N84" s="13"/>
      <c r="O84" s="13">
        <v>-154688076045</v>
      </c>
      <c r="P84" s="13"/>
      <c r="Q84" s="13">
        <f t="shared" si="3"/>
        <v>-23545572215</v>
      </c>
    </row>
    <row r="85" spans="1:17">
      <c r="A85" s="236" t="s">
        <v>249</v>
      </c>
      <c r="B85" s="49"/>
      <c r="C85" s="13">
        <v>13197489</v>
      </c>
      <c r="D85" s="13"/>
      <c r="E85" s="13">
        <v>119692617832</v>
      </c>
      <c r="F85" s="13"/>
      <c r="G85" s="13">
        <v>-113013926903</v>
      </c>
      <c r="H85" s="13"/>
      <c r="I85" s="13">
        <f t="shared" si="2"/>
        <v>6678690929</v>
      </c>
      <c r="J85" s="13"/>
      <c r="K85" s="13">
        <v>13197489</v>
      </c>
      <c r="L85" s="13"/>
      <c r="M85" s="13">
        <v>119692617832</v>
      </c>
      <c r="N85" s="13"/>
      <c r="O85" s="13">
        <v>-51563198241</v>
      </c>
      <c r="P85" s="13"/>
      <c r="Q85" s="13">
        <f t="shared" si="3"/>
        <v>68129419591</v>
      </c>
    </row>
    <row r="86" spans="1:17">
      <c r="A86" s="236" t="s">
        <v>251</v>
      </c>
      <c r="B86" s="49"/>
      <c r="C86" s="13">
        <v>28830332</v>
      </c>
      <c r="D86" s="13"/>
      <c r="E86" s="13">
        <v>422532384094</v>
      </c>
      <c r="F86" s="13"/>
      <c r="G86" s="13">
        <v>-392780611619</v>
      </c>
      <c r="H86" s="13"/>
      <c r="I86" s="13">
        <f t="shared" si="2"/>
        <v>29751772475</v>
      </c>
      <c r="J86" s="13"/>
      <c r="K86" s="13">
        <v>28830332</v>
      </c>
      <c r="L86" s="13"/>
      <c r="M86" s="13">
        <v>422532384094</v>
      </c>
      <c r="N86" s="13"/>
      <c r="O86" s="13">
        <v>-217251242344</v>
      </c>
      <c r="P86" s="13"/>
      <c r="Q86" s="13">
        <f t="shared" si="3"/>
        <v>205281141750</v>
      </c>
    </row>
    <row r="87" spans="1:17">
      <c r="A87" s="236" t="s">
        <v>252</v>
      </c>
      <c r="B87" s="49"/>
      <c r="C87" s="13">
        <v>720525</v>
      </c>
      <c r="D87" s="13"/>
      <c r="E87" s="13">
        <v>5376464173</v>
      </c>
      <c r="F87" s="13"/>
      <c r="G87" s="13">
        <v>-5176276676</v>
      </c>
      <c r="H87" s="13"/>
      <c r="I87" s="13">
        <f t="shared" si="2"/>
        <v>200187497</v>
      </c>
      <c r="J87" s="13"/>
      <c r="K87" s="13">
        <v>720525</v>
      </c>
      <c r="L87" s="13"/>
      <c r="M87" s="13">
        <v>5376464173</v>
      </c>
      <c r="N87" s="13"/>
      <c r="O87" s="13">
        <v>-5331640210</v>
      </c>
      <c r="P87" s="13"/>
      <c r="Q87" s="13">
        <f t="shared" si="3"/>
        <v>44823963</v>
      </c>
    </row>
    <row r="88" spans="1:17">
      <c r="A88" s="236" t="s">
        <v>366</v>
      </c>
      <c r="B88" s="49"/>
      <c r="C88" s="13">
        <v>40755956</v>
      </c>
      <c r="D88" s="13"/>
      <c r="E88" s="13">
        <v>208169596891</v>
      </c>
      <c r="F88" s="13"/>
      <c r="G88" s="13">
        <v>-208169596891</v>
      </c>
      <c r="H88" s="13"/>
      <c r="I88" s="13">
        <f t="shared" si="2"/>
        <v>0</v>
      </c>
      <c r="J88" s="13"/>
      <c r="K88" s="13">
        <v>40755956</v>
      </c>
      <c r="L88" s="13"/>
      <c r="M88" s="13">
        <v>208169596891</v>
      </c>
      <c r="N88" s="13"/>
      <c r="O88" s="13">
        <v>-333799078609</v>
      </c>
      <c r="P88" s="13"/>
      <c r="Q88" s="13">
        <f t="shared" si="3"/>
        <v>-125629481718</v>
      </c>
    </row>
    <row r="89" spans="1:17">
      <c r="A89" s="236" t="s">
        <v>367</v>
      </c>
      <c r="B89" s="49"/>
      <c r="C89" s="13">
        <v>11187641</v>
      </c>
      <c r="D89" s="13"/>
      <c r="E89" s="13">
        <v>467669691025</v>
      </c>
      <c r="F89" s="13"/>
      <c r="G89" s="13">
        <v>-468690997794</v>
      </c>
      <c r="H89" s="13"/>
      <c r="I89" s="13">
        <f t="shared" si="2"/>
        <v>-1021306769</v>
      </c>
      <c r="J89" s="13"/>
      <c r="K89" s="13">
        <v>11187641</v>
      </c>
      <c r="L89" s="13"/>
      <c r="M89" s="13">
        <v>467669691025</v>
      </c>
      <c r="N89" s="13"/>
      <c r="O89" s="13">
        <v>-613489701814</v>
      </c>
      <c r="P89" s="13"/>
      <c r="Q89" s="13">
        <f t="shared" si="3"/>
        <v>-145820010789</v>
      </c>
    </row>
    <row r="90" spans="1:17">
      <c r="A90" s="236" t="s">
        <v>254</v>
      </c>
      <c r="B90" s="49"/>
      <c r="C90" s="13">
        <v>1540162</v>
      </c>
      <c r="D90" s="13"/>
      <c r="E90" s="13">
        <v>33835599971</v>
      </c>
      <c r="F90" s="13"/>
      <c r="G90" s="13">
        <v>-32979776305</v>
      </c>
      <c r="H90" s="13"/>
      <c r="I90" s="13">
        <f t="shared" si="2"/>
        <v>855823666</v>
      </c>
      <c r="J90" s="13"/>
      <c r="K90" s="13">
        <v>1540162</v>
      </c>
      <c r="L90" s="13"/>
      <c r="M90" s="13">
        <v>33835599971</v>
      </c>
      <c r="N90" s="13"/>
      <c r="O90" s="13">
        <v>-45409401752</v>
      </c>
      <c r="P90" s="13"/>
      <c r="Q90" s="13">
        <f t="shared" si="3"/>
        <v>-11573801781</v>
      </c>
    </row>
    <row r="91" spans="1:17">
      <c r="A91" s="236" t="s">
        <v>256</v>
      </c>
      <c r="B91" s="49"/>
      <c r="C91" s="13">
        <v>5964016</v>
      </c>
      <c r="D91" s="13"/>
      <c r="E91" s="13">
        <v>50894061747</v>
      </c>
      <c r="F91" s="13"/>
      <c r="G91" s="13">
        <v>-49473762350</v>
      </c>
      <c r="H91" s="13"/>
      <c r="I91" s="13">
        <f t="shared" si="2"/>
        <v>1420299397</v>
      </c>
      <c r="J91" s="13"/>
      <c r="K91" s="13">
        <v>5964016</v>
      </c>
      <c r="L91" s="13"/>
      <c r="M91" s="13">
        <v>50894061747</v>
      </c>
      <c r="N91" s="13"/>
      <c r="O91" s="13">
        <v>-35215468824</v>
      </c>
      <c r="P91" s="13"/>
      <c r="Q91" s="13">
        <f t="shared" si="3"/>
        <v>15678592923</v>
      </c>
    </row>
    <row r="92" spans="1:17">
      <c r="A92" s="236" t="s">
        <v>376</v>
      </c>
      <c r="B92" s="49"/>
      <c r="C92" s="13">
        <v>120481</v>
      </c>
      <c r="D92" s="13"/>
      <c r="E92" s="13">
        <v>348367776</v>
      </c>
      <c r="F92" s="13"/>
      <c r="G92" s="13">
        <v>-348367776</v>
      </c>
      <c r="H92" s="13"/>
      <c r="I92" s="13">
        <f t="shared" si="2"/>
        <v>0</v>
      </c>
      <c r="J92" s="13"/>
      <c r="K92" s="13">
        <v>120481</v>
      </c>
      <c r="L92" s="13"/>
      <c r="M92" s="13">
        <v>348367776</v>
      </c>
      <c r="N92" s="13"/>
      <c r="O92" s="13">
        <v>-346105134</v>
      </c>
      <c r="P92" s="13"/>
      <c r="Q92" s="13">
        <f t="shared" si="3"/>
        <v>2262642</v>
      </c>
    </row>
    <row r="93" spans="1:17">
      <c r="A93" s="236" t="s">
        <v>356</v>
      </c>
      <c r="B93" s="49"/>
      <c r="C93" s="13">
        <v>15822216</v>
      </c>
      <c r="D93" s="13"/>
      <c r="E93" s="13">
        <v>103745007069</v>
      </c>
      <c r="F93" s="13"/>
      <c r="G93" s="13">
        <v>-129681258836</v>
      </c>
      <c r="H93" s="13"/>
      <c r="I93" s="13">
        <f t="shared" si="2"/>
        <v>-25936251767</v>
      </c>
      <c r="J93" s="13"/>
      <c r="K93" s="13">
        <v>15822216</v>
      </c>
      <c r="L93" s="13"/>
      <c r="M93" s="13">
        <v>103745007069</v>
      </c>
      <c r="N93" s="13"/>
      <c r="O93" s="13">
        <v>-136187008274</v>
      </c>
      <c r="P93" s="13"/>
      <c r="Q93" s="13">
        <f t="shared" si="3"/>
        <v>-32442001205</v>
      </c>
    </row>
    <row r="94" spans="1:17">
      <c r="A94" s="236" t="s">
        <v>267</v>
      </c>
      <c r="B94" s="49"/>
      <c r="C94" s="13">
        <v>49533380</v>
      </c>
      <c r="D94" s="13"/>
      <c r="E94" s="13">
        <v>153349519358</v>
      </c>
      <c r="F94" s="13"/>
      <c r="G94" s="13">
        <v>-162098306040</v>
      </c>
      <c r="H94" s="13"/>
      <c r="I94" s="13">
        <f t="shared" si="2"/>
        <v>-8748786682</v>
      </c>
      <c r="J94" s="13"/>
      <c r="K94" s="13">
        <v>49533380</v>
      </c>
      <c r="L94" s="13"/>
      <c r="M94" s="13">
        <v>153349519358</v>
      </c>
      <c r="N94" s="13"/>
      <c r="O94" s="13">
        <v>-165386228602</v>
      </c>
      <c r="P94" s="13"/>
      <c r="Q94" s="13">
        <f t="shared" si="3"/>
        <v>-12036709244</v>
      </c>
    </row>
    <row r="95" spans="1:17">
      <c r="A95" s="236" t="s">
        <v>344</v>
      </c>
      <c r="B95" s="49"/>
      <c r="C95" s="13">
        <v>412346</v>
      </c>
      <c r="D95" s="13"/>
      <c r="E95" s="13">
        <v>3031864973</v>
      </c>
      <c r="F95" s="13"/>
      <c r="G95" s="13">
        <v>-3031864973</v>
      </c>
      <c r="H95" s="13"/>
      <c r="I95" s="13">
        <f t="shared" si="2"/>
        <v>0</v>
      </c>
      <c r="J95" s="13"/>
      <c r="K95" s="13">
        <v>412346</v>
      </c>
      <c r="L95" s="13"/>
      <c r="M95" s="13">
        <v>3031864973</v>
      </c>
      <c r="N95" s="13"/>
      <c r="O95" s="13">
        <v>-2344204180</v>
      </c>
      <c r="P95" s="13"/>
      <c r="Q95" s="13">
        <f t="shared" si="3"/>
        <v>687660793</v>
      </c>
    </row>
    <row r="96" spans="1:17">
      <c r="A96" s="236" t="s">
        <v>375</v>
      </c>
      <c r="B96" s="49"/>
      <c r="C96" s="13">
        <v>2137241</v>
      </c>
      <c r="D96" s="13"/>
      <c r="E96" s="13">
        <v>3825779114</v>
      </c>
      <c r="F96" s="13"/>
      <c r="G96" s="13">
        <v>-3853348473</v>
      </c>
      <c r="H96" s="13"/>
      <c r="I96" s="13">
        <f t="shared" si="2"/>
        <v>-27569359</v>
      </c>
      <c r="J96" s="13"/>
      <c r="K96" s="13">
        <v>2137241</v>
      </c>
      <c r="L96" s="13"/>
      <c r="M96" s="13">
        <v>3825779114</v>
      </c>
      <c r="N96" s="13"/>
      <c r="O96" s="13">
        <v>-1970078088</v>
      </c>
      <c r="P96" s="13"/>
      <c r="Q96" s="13">
        <v>1860305810</v>
      </c>
    </row>
    <row r="97" spans="1:17">
      <c r="A97" s="236" t="s">
        <v>380</v>
      </c>
      <c r="B97" s="49"/>
      <c r="C97" s="13">
        <v>5839956</v>
      </c>
      <c r="D97" s="13"/>
      <c r="E97" s="13">
        <v>52153318264</v>
      </c>
      <c r="F97" s="13"/>
      <c r="G97" s="13">
        <v>-51733118464</v>
      </c>
      <c r="H97" s="13"/>
      <c r="I97" s="13">
        <f t="shared" si="2"/>
        <v>420199800</v>
      </c>
      <c r="J97" s="13"/>
      <c r="K97" s="13">
        <v>5839956</v>
      </c>
      <c r="L97" s="13"/>
      <c r="M97" s="13">
        <v>52153318264</v>
      </c>
      <c r="N97" s="13"/>
      <c r="O97" s="13">
        <v>-52078511692</v>
      </c>
      <c r="P97" s="13"/>
      <c r="Q97" s="13">
        <f t="shared" si="3"/>
        <v>74806572</v>
      </c>
    </row>
    <row r="98" spans="1:17">
      <c r="A98" s="236" t="s">
        <v>358</v>
      </c>
      <c r="B98" s="49"/>
      <c r="C98" s="13"/>
      <c r="D98" s="13"/>
      <c r="E98" s="13">
        <v>1059924941</v>
      </c>
      <c r="F98" s="13"/>
      <c r="G98" s="13">
        <v>0</v>
      </c>
      <c r="H98" s="13"/>
      <c r="I98" s="13">
        <f t="shared" si="2"/>
        <v>1059924941</v>
      </c>
      <c r="J98" s="13"/>
      <c r="K98" s="13">
        <v>811</v>
      </c>
      <c r="L98" s="13"/>
      <c r="M98" s="13">
        <v>2382529773</v>
      </c>
      <c r="N98" s="13"/>
      <c r="O98" s="13">
        <v>0</v>
      </c>
      <c r="P98" s="13"/>
      <c r="Q98" s="13">
        <v>2382529773</v>
      </c>
    </row>
    <row r="99" spans="1:17" ht="23.25" thickBot="1">
      <c r="A99" s="237"/>
      <c r="B99" s="237"/>
      <c r="C99" s="237"/>
      <c r="D99" s="237"/>
      <c r="E99" s="63">
        <f>SUM(E7:E98)</f>
        <v>21670411924509</v>
      </c>
      <c r="F99" s="63">
        <f>SUM(F7:F98)</f>
        <v>0</v>
      </c>
      <c r="G99" s="63">
        <f>SUM(G7:G98)</f>
        <v>-20023681092457</v>
      </c>
      <c r="H99" s="13"/>
      <c r="I99" s="63">
        <f>SUM(I7:I98)</f>
        <v>1646730832052</v>
      </c>
      <c r="J99" s="28"/>
      <c r="K99" s="13"/>
      <c r="L99" s="28"/>
      <c r="M99" s="63">
        <f>SUM(M7:M98)</f>
        <v>21671734529341</v>
      </c>
      <c r="N99" s="13"/>
      <c r="O99" s="63">
        <f>SUM(O7:O98)</f>
        <v>-20709653883046</v>
      </c>
      <c r="P99" s="13"/>
      <c r="Q99" s="63">
        <f>SUM(Q7:Q98)</f>
        <v>962085251079</v>
      </c>
    </row>
    <row r="100" spans="1:17" ht="23.25" thickTop="1">
      <c r="A100" s="48"/>
      <c r="B100" s="48"/>
      <c r="C100" s="116"/>
      <c r="D100" s="48"/>
      <c r="E100" s="46"/>
      <c r="F100" s="28"/>
      <c r="G100" s="46"/>
      <c r="H100" s="28"/>
      <c r="I100" s="46"/>
      <c r="J100" s="28"/>
      <c r="K100" s="116"/>
      <c r="L100" s="28"/>
      <c r="M100" s="46"/>
      <c r="N100" s="28"/>
      <c r="O100" s="46"/>
      <c r="P100" s="28"/>
      <c r="Q100" s="46"/>
    </row>
    <row r="101" spans="1:17" ht="22.5">
      <c r="A101" s="48"/>
      <c r="B101" s="48"/>
      <c r="C101" s="116"/>
      <c r="D101" s="48"/>
      <c r="E101" s="46"/>
      <c r="F101" s="28"/>
      <c r="G101" s="46"/>
      <c r="H101" s="28"/>
      <c r="I101" s="46"/>
      <c r="J101" s="28"/>
      <c r="K101" s="116"/>
      <c r="L101" s="28"/>
      <c r="M101" s="46"/>
      <c r="N101" s="28"/>
      <c r="O101" s="46"/>
      <c r="P101" s="28"/>
      <c r="Q101" s="46"/>
    </row>
    <row r="102" spans="1:17">
      <c r="A102" s="48"/>
      <c r="B102" s="48"/>
    </row>
    <row r="103" spans="1:17" ht="18">
      <c r="A103" s="343" t="s">
        <v>40</v>
      </c>
      <c r="B103" s="344"/>
      <c r="C103" s="344"/>
      <c r="D103" s="344"/>
      <c r="E103" s="344"/>
      <c r="F103" s="344"/>
      <c r="G103" s="344"/>
      <c r="H103" s="344"/>
      <c r="I103" s="344"/>
      <c r="J103" s="344"/>
      <c r="K103" s="344"/>
      <c r="L103" s="344"/>
      <c r="M103" s="344"/>
      <c r="N103" s="344"/>
      <c r="O103" s="344"/>
      <c r="P103" s="344"/>
      <c r="Q103" s="345"/>
    </row>
    <row r="104" spans="1:17">
      <c r="Q104" s="238"/>
    </row>
    <row r="106" spans="1:17"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</sheetData>
  <autoFilter ref="A6:Q6" xr:uid="{00000000-0009-0000-0000-000008000000}">
    <sortState xmlns:xlrd2="http://schemas.microsoft.com/office/spreadsheetml/2017/richdata2" ref="A7:Q32">
      <sortCondition descending="1" ref="Q6"/>
    </sortState>
  </autoFilter>
  <mergeCells count="7">
    <mergeCell ref="A103:Q103"/>
    <mergeCell ref="C5:I5"/>
    <mergeCell ref="K5:Q5"/>
    <mergeCell ref="A4:H4"/>
    <mergeCell ref="A1:Q1"/>
    <mergeCell ref="A2:Q2"/>
    <mergeCell ref="A3:Q3"/>
  </mergeCells>
  <printOptions horizontalCentered="1"/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CB34-F618-4DAE-BB6E-C4DCB5B42031}">
  <sheetPr>
    <tabColor rgb="FF00B050"/>
    <pageSetUpPr fitToPage="1"/>
  </sheetPr>
  <dimension ref="A1:Z111"/>
  <sheetViews>
    <sheetView rightToLeft="1" view="pageBreakPreview" topLeftCell="A11" zoomScale="55" zoomScaleNormal="100" zoomScaleSheetLayoutView="55" workbookViewId="0">
      <selection activeCell="E116" sqref="E116"/>
    </sheetView>
  </sheetViews>
  <sheetFormatPr defaultColWidth="9.140625" defaultRowHeight="30.75"/>
  <cols>
    <col min="1" max="1" width="55.42578125" style="348" bestFit="1" customWidth="1"/>
    <col min="2" max="2" width="1.85546875" style="348" customWidth="1"/>
    <col min="3" max="3" width="22.5703125" style="4" customWidth="1"/>
    <col min="4" max="4" width="1.140625" style="4" customWidth="1"/>
    <col min="5" max="5" width="30" style="4" bestFit="1" customWidth="1"/>
    <col min="6" max="6" width="1.42578125" style="4" customWidth="1"/>
    <col min="7" max="7" width="30" style="4" bestFit="1" customWidth="1"/>
    <col min="8" max="8" width="1.5703125" style="4" customWidth="1"/>
    <col min="9" max="9" width="22.42578125" style="4" bestFit="1" customWidth="1"/>
    <col min="10" max="10" width="28.42578125" style="4" bestFit="1" customWidth="1"/>
    <col min="11" max="11" width="1.42578125" style="4" customWidth="1"/>
    <col min="12" max="12" width="22.28515625" style="4" bestFit="1" customWidth="1"/>
    <col min="13" max="13" width="34.85546875" style="4" bestFit="1" customWidth="1"/>
    <col min="14" max="14" width="1.140625" style="4" customWidth="1"/>
    <col min="15" max="15" width="29.28515625" style="4" bestFit="1" customWidth="1"/>
    <col min="16" max="16" width="1.42578125" style="4" customWidth="1"/>
    <col min="17" max="17" width="30" style="4" bestFit="1" customWidth="1"/>
    <col min="18" max="18" width="1.5703125" style="4" customWidth="1"/>
    <col min="19" max="19" width="40.42578125" style="4" bestFit="1" customWidth="1"/>
    <col min="20" max="20" width="1.85546875" style="4" customWidth="1"/>
    <col min="21" max="21" width="40.42578125" style="4" bestFit="1" customWidth="1"/>
    <col min="22" max="22" width="1.5703125" style="348" customWidth="1"/>
    <col min="23" max="23" width="23.5703125" style="183" bestFit="1" customWidth="1"/>
    <col min="24" max="24" width="29.28515625" style="347" bestFit="1" customWidth="1"/>
    <col min="25" max="25" width="34" style="348" bestFit="1" customWidth="1"/>
    <col min="26" max="26" width="22.85546875" style="348" bestFit="1" customWidth="1"/>
    <col min="27" max="27" width="18.85546875" style="348" bestFit="1" customWidth="1"/>
    <col min="28" max="33" width="9.140625" style="348"/>
    <col min="34" max="34" width="17.140625" style="348" bestFit="1" customWidth="1"/>
    <col min="35" max="16384" width="9.140625" style="348"/>
  </cols>
  <sheetData>
    <row r="1" spans="1:25" ht="31.5">
      <c r="A1" s="346" t="s">
        <v>121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</row>
    <row r="2" spans="1:25" ht="31.5">
      <c r="A2" s="346" t="s">
        <v>45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</row>
    <row r="3" spans="1:25" ht="31.5">
      <c r="A3" s="346" t="s">
        <v>394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</row>
    <row r="4" spans="1:25" ht="31.5">
      <c r="A4" s="349" t="s">
        <v>22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</row>
    <row r="5" spans="1:25" ht="31.5">
      <c r="A5" s="349" t="s">
        <v>23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</row>
    <row r="7" spans="1:25" ht="27.6" customHeight="1" thickBot="1">
      <c r="A7" s="350"/>
      <c r="B7" s="351"/>
      <c r="C7" s="267" t="s">
        <v>384</v>
      </c>
      <c r="D7" s="267"/>
      <c r="E7" s="267"/>
      <c r="F7" s="267"/>
      <c r="G7" s="267"/>
      <c r="H7" s="5"/>
      <c r="I7" s="268" t="s">
        <v>7</v>
      </c>
      <c r="J7" s="268"/>
      <c r="K7" s="268"/>
      <c r="L7" s="268"/>
      <c r="M7" s="268"/>
      <c r="O7" s="352" t="s">
        <v>393</v>
      </c>
      <c r="P7" s="352"/>
      <c r="Q7" s="352"/>
      <c r="R7" s="352"/>
      <c r="S7" s="352"/>
      <c r="T7" s="352"/>
      <c r="U7" s="352"/>
      <c r="V7" s="352"/>
      <c r="W7" s="352"/>
    </row>
    <row r="8" spans="1:25" ht="29.25" customHeight="1">
      <c r="A8" s="353" t="s">
        <v>1</v>
      </c>
      <c r="B8" s="354"/>
      <c r="C8" s="260" t="s">
        <v>3</v>
      </c>
      <c r="D8" s="263"/>
      <c r="E8" s="260" t="s">
        <v>0</v>
      </c>
      <c r="F8" s="263"/>
      <c r="G8" s="263" t="s">
        <v>18</v>
      </c>
      <c r="H8" s="45"/>
      <c r="I8" s="259" t="s">
        <v>4</v>
      </c>
      <c r="J8" s="259"/>
      <c r="K8" s="6"/>
      <c r="L8" s="259" t="s">
        <v>5</v>
      </c>
      <c r="M8" s="259"/>
      <c r="O8" s="260" t="s">
        <v>3</v>
      </c>
      <c r="P8" s="262"/>
      <c r="Q8" s="263" t="s">
        <v>30</v>
      </c>
      <c r="R8" s="184"/>
      <c r="S8" s="260" t="s">
        <v>0</v>
      </c>
      <c r="T8" s="262"/>
      <c r="U8" s="263" t="s">
        <v>18</v>
      </c>
      <c r="V8" s="355"/>
      <c r="W8" s="257" t="s">
        <v>361</v>
      </c>
    </row>
    <row r="9" spans="1:25" ht="49.5" customHeight="1" thickBot="1">
      <c r="A9" s="356"/>
      <c r="B9" s="354"/>
      <c r="C9" s="261"/>
      <c r="D9" s="262"/>
      <c r="E9" s="261"/>
      <c r="F9" s="262"/>
      <c r="G9" s="264"/>
      <c r="H9" s="45"/>
      <c r="I9" s="92" t="s">
        <v>3</v>
      </c>
      <c r="J9" s="92" t="s">
        <v>0</v>
      </c>
      <c r="K9" s="6"/>
      <c r="L9" s="92" t="s">
        <v>3</v>
      </c>
      <c r="M9" s="92" t="s">
        <v>44</v>
      </c>
      <c r="O9" s="261"/>
      <c r="P9" s="262"/>
      <c r="Q9" s="264"/>
      <c r="R9" s="184"/>
      <c r="S9" s="261"/>
      <c r="T9" s="262"/>
      <c r="U9" s="264"/>
      <c r="V9" s="355"/>
      <c r="W9" s="258"/>
      <c r="Y9" s="357"/>
    </row>
    <row r="10" spans="1:25" ht="49.5" customHeight="1">
      <c r="A10" s="358" t="s">
        <v>122</v>
      </c>
      <c r="B10" s="354"/>
      <c r="C10" s="45">
        <v>1171264</v>
      </c>
      <c r="D10" s="184"/>
      <c r="E10" s="45">
        <v>42845991669</v>
      </c>
      <c r="F10" s="184"/>
      <c r="G10" s="184">
        <v>47208975456</v>
      </c>
      <c r="H10" s="45"/>
      <c r="I10" s="6">
        <v>0</v>
      </c>
      <c r="J10" s="6">
        <v>0</v>
      </c>
      <c r="K10" s="6"/>
      <c r="L10" s="6">
        <v>0</v>
      </c>
      <c r="M10" s="6">
        <v>0</v>
      </c>
      <c r="O10" s="45">
        <v>1171264</v>
      </c>
      <c r="P10" s="184"/>
      <c r="Q10" s="184">
        <v>43080</v>
      </c>
      <c r="R10" s="184"/>
      <c r="S10" s="45">
        <v>42845991669</v>
      </c>
      <c r="T10" s="184"/>
      <c r="U10" s="184">
        <v>50068012373</v>
      </c>
      <c r="V10" s="355"/>
      <c r="W10" s="181">
        <f>U10/22644205574021</f>
        <v>2.2110739195214464E-3</v>
      </c>
      <c r="X10" s="359"/>
      <c r="Y10" s="4"/>
    </row>
    <row r="11" spans="1:25" ht="49.5" customHeight="1">
      <c r="A11" s="358" t="s">
        <v>262</v>
      </c>
      <c r="B11" s="354"/>
      <c r="C11" s="45">
        <v>12794824</v>
      </c>
      <c r="D11" s="184"/>
      <c r="E11" s="45">
        <v>209120748444</v>
      </c>
      <c r="F11" s="184"/>
      <c r="G11" s="184">
        <v>162253857737</v>
      </c>
      <c r="H11" s="45"/>
      <c r="I11" s="6">
        <v>0</v>
      </c>
      <c r="J11" s="6">
        <v>0</v>
      </c>
      <c r="K11" s="6"/>
      <c r="L11" s="6">
        <v>0</v>
      </c>
      <c r="M11" s="6">
        <v>0</v>
      </c>
      <c r="O11" s="45">
        <v>12794824</v>
      </c>
      <c r="P11" s="184"/>
      <c r="Q11" s="184">
        <v>6390</v>
      </c>
      <c r="R11" s="184"/>
      <c r="S11" s="45">
        <v>209120748444</v>
      </c>
      <c r="T11" s="184"/>
      <c r="U11" s="184">
        <v>81126928871</v>
      </c>
      <c r="V11" s="355"/>
      <c r="W11" s="181">
        <f t="shared" ref="W11:W74" si="0">U11/22644205574021</f>
        <v>3.5826794013950496E-3</v>
      </c>
      <c r="X11" s="359"/>
      <c r="Y11" s="357"/>
    </row>
    <row r="12" spans="1:25" ht="49.5" customHeight="1">
      <c r="A12" s="358" t="s">
        <v>126</v>
      </c>
      <c r="B12" s="354"/>
      <c r="C12" s="45">
        <v>14111734</v>
      </c>
      <c r="D12" s="184"/>
      <c r="E12" s="45">
        <v>84867522727</v>
      </c>
      <c r="F12" s="184"/>
      <c r="G12" s="184">
        <v>86237231304</v>
      </c>
      <c r="H12" s="45"/>
      <c r="I12" s="6">
        <v>0</v>
      </c>
      <c r="J12" s="6">
        <v>0</v>
      </c>
      <c r="K12" s="6"/>
      <c r="L12" s="6">
        <v>0</v>
      </c>
      <c r="M12" s="6">
        <v>0</v>
      </c>
      <c r="O12" s="45">
        <v>14111734</v>
      </c>
      <c r="P12" s="184"/>
      <c r="Q12" s="184">
        <v>6158.6363636105943</v>
      </c>
      <c r="R12" s="184"/>
      <c r="S12" s="45">
        <v>84867522727</v>
      </c>
      <c r="T12" s="184"/>
      <c r="U12" s="184">
        <v>86237231304</v>
      </c>
      <c r="V12" s="355"/>
      <c r="W12" s="181">
        <f t="shared" si="0"/>
        <v>3.8083575518735495E-3</v>
      </c>
      <c r="X12" s="359"/>
    </row>
    <row r="13" spans="1:25" ht="49.5" customHeight="1">
      <c r="A13" s="358" t="s">
        <v>131</v>
      </c>
      <c r="B13" s="354"/>
      <c r="C13" s="45">
        <v>7178203</v>
      </c>
      <c r="D13" s="184"/>
      <c r="E13" s="45">
        <v>131212325505</v>
      </c>
      <c r="F13" s="184"/>
      <c r="G13" s="184">
        <v>124220158163</v>
      </c>
      <c r="H13" s="45"/>
      <c r="I13" s="6">
        <v>0</v>
      </c>
      <c r="J13" s="6">
        <v>0</v>
      </c>
      <c r="K13" s="6"/>
      <c r="L13" s="6">
        <v>0</v>
      </c>
      <c r="M13" s="6">
        <v>0</v>
      </c>
      <c r="O13" s="45">
        <v>7178203</v>
      </c>
      <c r="P13" s="184"/>
      <c r="Q13" s="184">
        <v>19840</v>
      </c>
      <c r="R13" s="184"/>
      <c r="S13" s="45">
        <v>131212325505</v>
      </c>
      <c r="T13" s="184"/>
      <c r="U13" s="184">
        <v>141314675341</v>
      </c>
      <c r="V13" s="355"/>
      <c r="W13" s="181">
        <f t="shared" si="0"/>
        <v>6.2406550266937153E-3</v>
      </c>
      <c r="X13" s="359"/>
    </row>
    <row r="14" spans="1:25" ht="49.5" customHeight="1">
      <c r="A14" s="358" t="s">
        <v>105</v>
      </c>
      <c r="B14" s="354"/>
      <c r="C14" s="45">
        <v>1387309</v>
      </c>
      <c r="D14" s="184"/>
      <c r="E14" s="45">
        <v>23585268766</v>
      </c>
      <c r="F14" s="184"/>
      <c r="G14" s="184">
        <v>26072521825</v>
      </c>
      <c r="H14" s="45"/>
      <c r="I14" s="6">
        <v>0</v>
      </c>
      <c r="J14" s="6">
        <v>0</v>
      </c>
      <c r="K14" s="6"/>
      <c r="L14" s="6">
        <v>0</v>
      </c>
      <c r="M14" s="6">
        <v>0</v>
      </c>
      <c r="O14" s="45">
        <v>1387309</v>
      </c>
      <c r="P14" s="184"/>
      <c r="Q14" s="184">
        <v>20070</v>
      </c>
      <c r="R14" s="184"/>
      <c r="S14" s="45">
        <v>23585268766</v>
      </c>
      <c r="T14" s="184"/>
      <c r="U14" s="184">
        <v>27628062989</v>
      </c>
      <c r="V14" s="355"/>
      <c r="W14" s="181">
        <f t="shared" si="0"/>
        <v>1.2200941604547533E-3</v>
      </c>
      <c r="X14" s="359"/>
    </row>
    <row r="15" spans="1:25" ht="49.5" customHeight="1">
      <c r="A15" s="358" t="s">
        <v>263</v>
      </c>
      <c r="B15" s="354"/>
      <c r="C15" s="45">
        <v>41792385</v>
      </c>
      <c r="D15" s="184"/>
      <c r="E15" s="45">
        <v>176556896767</v>
      </c>
      <c r="F15" s="184"/>
      <c r="G15" s="184">
        <v>188602512224</v>
      </c>
      <c r="H15" s="45"/>
      <c r="I15" s="6">
        <v>0</v>
      </c>
      <c r="J15" s="6">
        <v>0</v>
      </c>
      <c r="K15" s="6"/>
      <c r="L15" s="6">
        <v>0</v>
      </c>
      <c r="M15" s="6">
        <v>0</v>
      </c>
      <c r="O15" s="45">
        <v>41792385</v>
      </c>
      <c r="P15" s="184"/>
      <c r="Q15" s="184">
        <v>4729</v>
      </c>
      <c r="R15" s="184"/>
      <c r="S15" s="45">
        <v>176556896767</v>
      </c>
      <c r="T15" s="184"/>
      <c r="U15" s="184">
        <v>196108460930</v>
      </c>
      <c r="V15" s="355"/>
      <c r="W15" s="181">
        <f t="shared" si="0"/>
        <v>8.6604257450740157E-3</v>
      </c>
      <c r="X15" s="359"/>
    </row>
    <row r="16" spans="1:25" ht="49.5" customHeight="1">
      <c r="A16" s="358" t="s">
        <v>133</v>
      </c>
      <c r="B16" s="354"/>
      <c r="C16" s="45">
        <v>109389994</v>
      </c>
      <c r="D16" s="184"/>
      <c r="E16" s="45">
        <v>1479065056717</v>
      </c>
      <c r="F16" s="184"/>
      <c r="G16" s="184">
        <v>1180963173691</v>
      </c>
      <c r="H16" s="45"/>
      <c r="I16" s="6">
        <v>0</v>
      </c>
      <c r="J16" s="6">
        <v>0</v>
      </c>
      <c r="K16" s="6"/>
      <c r="L16" s="6">
        <v>0</v>
      </c>
      <c r="M16" s="6">
        <v>0</v>
      </c>
      <c r="O16" s="45">
        <v>109389994</v>
      </c>
      <c r="P16" s="184"/>
      <c r="Q16" s="184">
        <v>10856</v>
      </c>
      <c r="R16" s="184"/>
      <c r="S16" s="45">
        <v>1479065056717</v>
      </c>
      <c r="T16" s="184"/>
      <c r="U16" s="184">
        <v>1178358107869</v>
      </c>
      <c r="V16" s="355"/>
      <c r="W16" s="181">
        <f t="shared" si="0"/>
        <v>5.2037953109774535E-2</v>
      </c>
      <c r="X16" s="359"/>
    </row>
    <row r="17" spans="1:24" ht="49.5" customHeight="1">
      <c r="A17" s="358" t="s">
        <v>134</v>
      </c>
      <c r="B17" s="354"/>
      <c r="C17" s="45">
        <v>20304762</v>
      </c>
      <c r="D17" s="184"/>
      <c r="E17" s="45">
        <v>175063260780</v>
      </c>
      <c r="F17" s="184"/>
      <c r="G17" s="184">
        <v>159570625026</v>
      </c>
      <c r="H17" s="45"/>
      <c r="I17" s="6">
        <v>0</v>
      </c>
      <c r="J17" s="6">
        <v>0</v>
      </c>
      <c r="K17" s="6"/>
      <c r="L17" s="6">
        <v>0</v>
      </c>
      <c r="M17" s="6">
        <v>0</v>
      </c>
      <c r="O17" s="45">
        <v>20304762</v>
      </c>
      <c r="P17" s="184"/>
      <c r="Q17" s="184">
        <v>8480</v>
      </c>
      <c r="R17" s="184"/>
      <c r="S17" s="45">
        <v>175063260780</v>
      </c>
      <c r="T17" s="184"/>
      <c r="U17" s="184">
        <v>170853396493</v>
      </c>
      <c r="V17" s="355"/>
      <c r="W17" s="181">
        <f t="shared" si="0"/>
        <v>7.5451265417328149E-3</v>
      </c>
      <c r="X17" s="359"/>
    </row>
    <row r="18" spans="1:24" ht="49.5" customHeight="1">
      <c r="A18" s="358" t="s">
        <v>135</v>
      </c>
      <c r="B18" s="354"/>
      <c r="C18" s="45">
        <v>742737</v>
      </c>
      <c r="D18" s="184"/>
      <c r="E18" s="45">
        <v>4365836999</v>
      </c>
      <c r="F18" s="184"/>
      <c r="G18" s="184">
        <v>2610438572</v>
      </c>
      <c r="H18" s="45"/>
      <c r="I18" s="6">
        <v>0</v>
      </c>
      <c r="J18" s="6">
        <v>0</v>
      </c>
      <c r="K18" s="6"/>
      <c r="L18" s="6">
        <v>0</v>
      </c>
      <c r="M18" s="6">
        <v>0</v>
      </c>
      <c r="O18" s="45">
        <v>742737</v>
      </c>
      <c r="P18" s="184"/>
      <c r="Q18" s="184">
        <v>3773</v>
      </c>
      <c r="R18" s="184"/>
      <c r="S18" s="45">
        <v>4365836999</v>
      </c>
      <c r="T18" s="184"/>
      <c r="U18" s="184">
        <v>2780684564</v>
      </c>
      <c r="V18" s="355"/>
      <c r="W18" s="181">
        <f t="shared" si="0"/>
        <v>1.2279894540394889E-4</v>
      </c>
      <c r="X18" s="359"/>
    </row>
    <row r="19" spans="1:24" ht="49.5" customHeight="1">
      <c r="A19" s="358" t="s">
        <v>117</v>
      </c>
      <c r="B19" s="354"/>
      <c r="C19" s="45">
        <v>227005221</v>
      </c>
      <c r="D19" s="184"/>
      <c r="E19" s="45">
        <v>1006531862024</v>
      </c>
      <c r="F19" s="184"/>
      <c r="G19" s="184">
        <v>1110484820267</v>
      </c>
      <c r="H19" s="45"/>
      <c r="I19" s="6">
        <v>43268195</v>
      </c>
      <c r="J19" s="6">
        <v>0</v>
      </c>
      <c r="K19" s="6"/>
      <c r="L19" s="6">
        <v>2</v>
      </c>
      <c r="M19" s="6">
        <v>2</v>
      </c>
      <c r="O19" s="45">
        <v>270273414</v>
      </c>
      <c r="P19" s="184"/>
      <c r="Q19" s="184">
        <v>5180</v>
      </c>
      <c r="R19" s="184"/>
      <c r="S19" s="45">
        <v>1006531854576</v>
      </c>
      <c r="T19" s="184"/>
      <c r="U19" s="184">
        <v>1389194158644</v>
      </c>
      <c r="V19" s="355"/>
      <c r="W19" s="181">
        <f t="shared" si="0"/>
        <v>6.1348769958076151E-2</v>
      </c>
      <c r="X19" s="359"/>
    </row>
    <row r="20" spans="1:24" ht="49.5" customHeight="1">
      <c r="A20" s="358" t="s">
        <v>137</v>
      </c>
      <c r="B20" s="354"/>
      <c r="C20" s="45">
        <v>43839600</v>
      </c>
      <c r="D20" s="184"/>
      <c r="E20" s="45">
        <v>248462710004</v>
      </c>
      <c r="F20" s="184"/>
      <c r="G20" s="184">
        <v>211142458770</v>
      </c>
      <c r="H20" s="45"/>
      <c r="I20" s="6">
        <v>0</v>
      </c>
      <c r="J20" s="6">
        <v>0</v>
      </c>
      <c r="K20" s="6"/>
      <c r="L20" s="6">
        <v>0</v>
      </c>
      <c r="M20" s="6">
        <v>0</v>
      </c>
      <c r="O20" s="45">
        <v>43839600</v>
      </c>
      <c r="P20" s="184"/>
      <c r="Q20" s="184">
        <v>4853.7693006323043</v>
      </c>
      <c r="R20" s="184"/>
      <c r="S20" s="45">
        <v>248462710004</v>
      </c>
      <c r="T20" s="184"/>
      <c r="U20" s="184">
        <v>211142458770</v>
      </c>
      <c r="V20" s="355"/>
      <c r="W20" s="181">
        <f t="shared" si="0"/>
        <v>9.3243482567671628E-3</v>
      </c>
      <c r="X20" s="359"/>
    </row>
    <row r="21" spans="1:24" ht="49.5" customHeight="1">
      <c r="A21" s="358" t="s">
        <v>138</v>
      </c>
      <c r="B21" s="354"/>
      <c r="C21" s="45">
        <v>9975416</v>
      </c>
      <c r="D21" s="184"/>
      <c r="E21" s="45">
        <v>210340657856</v>
      </c>
      <c r="F21" s="184"/>
      <c r="G21" s="184">
        <v>267353245991</v>
      </c>
      <c r="H21" s="45"/>
      <c r="I21" s="6">
        <v>0</v>
      </c>
      <c r="J21" s="6">
        <v>0</v>
      </c>
      <c r="K21" s="6"/>
      <c r="L21" s="6">
        <v>0</v>
      </c>
      <c r="M21" s="6">
        <v>0</v>
      </c>
      <c r="O21" s="45">
        <v>9975416</v>
      </c>
      <c r="P21" s="184"/>
      <c r="Q21" s="184">
        <v>21656</v>
      </c>
      <c r="R21" s="184"/>
      <c r="S21" s="45">
        <v>210340657856</v>
      </c>
      <c r="T21" s="184"/>
      <c r="U21" s="184">
        <v>214357715484</v>
      </c>
      <c r="V21" s="355"/>
      <c r="W21" s="181">
        <f t="shared" si="0"/>
        <v>9.4663385201698581E-3</v>
      </c>
      <c r="X21" s="359"/>
    </row>
    <row r="22" spans="1:24" ht="49.5" customHeight="1">
      <c r="A22" s="358" t="s">
        <v>139</v>
      </c>
      <c r="B22" s="354"/>
      <c r="C22" s="45">
        <v>5318516</v>
      </c>
      <c r="D22" s="184"/>
      <c r="E22" s="45">
        <v>28959941690</v>
      </c>
      <c r="F22" s="184"/>
      <c r="G22" s="184">
        <v>29817331875</v>
      </c>
      <c r="H22" s="45"/>
      <c r="I22" s="6">
        <v>0</v>
      </c>
      <c r="J22" s="6">
        <v>0</v>
      </c>
      <c r="K22" s="6"/>
      <c r="L22" s="6">
        <v>0</v>
      </c>
      <c r="M22" s="6">
        <v>0</v>
      </c>
      <c r="O22" s="45">
        <v>5318516</v>
      </c>
      <c r="P22" s="184"/>
      <c r="Q22" s="184">
        <v>5620</v>
      </c>
      <c r="R22" s="184"/>
      <c r="S22" s="45">
        <v>28959941690</v>
      </c>
      <c r="T22" s="184"/>
      <c r="U22" s="184">
        <v>29659009760</v>
      </c>
      <c r="V22" s="355"/>
      <c r="W22" s="181">
        <f t="shared" si="0"/>
        <v>1.3097836293284172E-3</v>
      </c>
      <c r="X22" s="359"/>
    </row>
    <row r="23" spans="1:24" ht="49.5" customHeight="1">
      <c r="A23" s="358" t="s">
        <v>140</v>
      </c>
      <c r="B23" s="354"/>
      <c r="C23" s="45">
        <v>12111034</v>
      </c>
      <c r="D23" s="184"/>
      <c r="E23" s="45">
        <v>23274811371</v>
      </c>
      <c r="F23" s="184"/>
      <c r="G23" s="184">
        <v>35150940948</v>
      </c>
      <c r="H23" s="45"/>
      <c r="I23" s="6">
        <v>0</v>
      </c>
      <c r="J23" s="6">
        <v>0</v>
      </c>
      <c r="K23" s="6"/>
      <c r="L23" s="6">
        <v>0</v>
      </c>
      <c r="M23" s="6">
        <v>0</v>
      </c>
      <c r="O23" s="45">
        <v>12111034</v>
      </c>
      <c r="P23" s="184"/>
      <c r="Q23" s="184">
        <v>2924</v>
      </c>
      <c r="R23" s="184"/>
      <c r="S23" s="45">
        <v>23274811371</v>
      </c>
      <c r="T23" s="184"/>
      <c r="U23" s="184">
        <v>35138923532</v>
      </c>
      <c r="V23" s="355"/>
      <c r="W23" s="181">
        <f t="shared" si="0"/>
        <v>1.5517843369304951E-3</v>
      </c>
      <c r="X23" s="359"/>
    </row>
    <row r="24" spans="1:24" ht="49.5" customHeight="1">
      <c r="A24" s="358" t="s">
        <v>142</v>
      </c>
      <c r="B24" s="354"/>
      <c r="C24" s="45">
        <v>1418615</v>
      </c>
      <c r="D24" s="184"/>
      <c r="E24" s="45">
        <v>26820449660</v>
      </c>
      <c r="F24" s="184"/>
      <c r="G24" s="184">
        <v>34740779940</v>
      </c>
      <c r="H24" s="45"/>
      <c r="I24" s="6">
        <v>0</v>
      </c>
      <c r="J24" s="6">
        <v>0</v>
      </c>
      <c r="K24" s="6"/>
      <c r="L24" s="6">
        <v>0</v>
      </c>
      <c r="M24" s="6">
        <v>0</v>
      </c>
      <c r="O24" s="45">
        <v>1418615</v>
      </c>
      <c r="P24" s="184"/>
      <c r="Q24" s="184">
        <v>26990</v>
      </c>
      <c r="R24" s="184"/>
      <c r="S24" s="45">
        <v>26820449660</v>
      </c>
      <c r="T24" s="184"/>
      <c r="U24" s="184">
        <v>37992449376</v>
      </c>
      <c r="V24" s="355"/>
      <c r="W24" s="181">
        <f t="shared" si="0"/>
        <v>1.6778000558159377E-3</v>
      </c>
      <c r="X24" s="359"/>
    </row>
    <row r="25" spans="1:24" ht="49.5" customHeight="1">
      <c r="A25" s="358" t="s">
        <v>144</v>
      </c>
      <c r="B25" s="354"/>
      <c r="C25" s="45">
        <v>115643709</v>
      </c>
      <c r="D25" s="184"/>
      <c r="E25" s="45">
        <v>1419104983896</v>
      </c>
      <c r="F25" s="184"/>
      <c r="G25" s="184">
        <v>1197987735876</v>
      </c>
      <c r="H25" s="45"/>
      <c r="I25" s="6">
        <v>0</v>
      </c>
      <c r="J25" s="6">
        <v>0</v>
      </c>
      <c r="K25" s="6"/>
      <c r="L25" s="6">
        <v>0</v>
      </c>
      <c r="M25" s="6">
        <v>0</v>
      </c>
      <c r="O25" s="45">
        <v>115643709</v>
      </c>
      <c r="P25" s="184"/>
      <c r="Q25" s="184">
        <v>10448</v>
      </c>
      <c r="R25" s="184"/>
      <c r="S25" s="45">
        <v>1419104983896</v>
      </c>
      <c r="T25" s="184"/>
      <c r="U25" s="184">
        <v>1198905734139</v>
      </c>
      <c r="V25" s="355"/>
      <c r="W25" s="181">
        <f t="shared" si="0"/>
        <v>5.294536521583551E-2</v>
      </c>
      <c r="X25" s="359"/>
    </row>
    <row r="26" spans="1:24" ht="49.5" customHeight="1">
      <c r="A26" s="358" t="s">
        <v>146</v>
      </c>
      <c r="B26" s="354"/>
      <c r="C26" s="45">
        <v>562997</v>
      </c>
      <c r="D26" s="184"/>
      <c r="E26" s="45">
        <v>3489894076</v>
      </c>
      <c r="F26" s="184"/>
      <c r="G26" s="184">
        <v>2709428414</v>
      </c>
      <c r="H26" s="45"/>
      <c r="I26" s="6">
        <v>0</v>
      </c>
      <c r="J26" s="6">
        <v>0</v>
      </c>
      <c r="K26" s="6"/>
      <c r="L26" s="6">
        <v>0</v>
      </c>
      <c r="M26" s="6">
        <v>0</v>
      </c>
      <c r="O26" s="45">
        <v>562997</v>
      </c>
      <c r="P26" s="184"/>
      <c r="Q26" s="184">
        <v>5176</v>
      </c>
      <c r="R26" s="184"/>
      <c r="S26" s="45">
        <v>3489894076</v>
      </c>
      <c r="T26" s="184"/>
      <c r="U26" s="184">
        <v>2891546695</v>
      </c>
      <c r="V26" s="355"/>
      <c r="W26" s="181">
        <f t="shared" si="0"/>
        <v>1.2769477319696224E-4</v>
      </c>
      <c r="X26" s="359"/>
    </row>
    <row r="27" spans="1:24" ht="49.5" customHeight="1">
      <c r="A27" s="358" t="s">
        <v>354</v>
      </c>
      <c r="B27" s="354"/>
      <c r="C27" s="45">
        <v>17718743</v>
      </c>
      <c r="D27" s="184"/>
      <c r="E27" s="45">
        <v>562012810097</v>
      </c>
      <c r="F27" s="184"/>
      <c r="G27" s="184">
        <v>441654241172</v>
      </c>
      <c r="H27" s="45"/>
      <c r="I27" s="6">
        <v>0</v>
      </c>
      <c r="J27" s="6">
        <v>0</v>
      </c>
      <c r="K27" s="6"/>
      <c r="L27" s="6">
        <v>0</v>
      </c>
      <c r="M27" s="6">
        <v>0</v>
      </c>
      <c r="O27" s="45">
        <v>17718743</v>
      </c>
      <c r="P27" s="184"/>
      <c r="Q27" s="184">
        <v>31680</v>
      </c>
      <c r="R27" s="184"/>
      <c r="S27" s="45">
        <v>562012810097</v>
      </c>
      <c r="T27" s="184"/>
      <c r="U27" s="184">
        <v>556990699056</v>
      </c>
      <c r="V27" s="355"/>
      <c r="W27" s="181">
        <f t="shared" si="0"/>
        <v>2.459749348394091E-2</v>
      </c>
      <c r="X27" s="359"/>
    </row>
    <row r="28" spans="1:24" ht="49.5" customHeight="1">
      <c r="A28" s="358" t="s">
        <v>147</v>
      </c>
      <c r="B28" s="354"/>
      <c r="C28" s="45">
        <v>4484506</v>
      </c>
      <c r="D28" s="184"/>
      <c r="E28" s="45">
        <v>127666633766</v>
      </c>
      <c r="F28" s="184"/>
      <c r="G28" s="184">
        <v>155744426906</v>
      </c>
      <c r="H28" s="45"/>
      <c r="I28" s="6">
        <v>0</v>
      </c>
      <c r="J28" s="6">
        <v>0</v>
      </c>
      <c r="K28" s="6"/>
      <c r="L28" s="6">
        <v>0</v>
      </c>
      <c r="M28" s="6">
        <v>0</v>
      </c>
      <c r="O28" s="45">
        <v>4484506</v>
      </c>
      <c r="P28" s="184"/>
      <c r="Q28" s="184">
        <v>35460</v>
      </c>
      <c r="R28" s="184"/>
      <c r="S28" s="45">
        <v>127666633766</v>
      </c>
      <c r="T28" s="184"/>
      <c r="U28" s="184">
        <v>157791353660</v>
      </c>
      <c r="V28" s="355"/>
      <c r="W28" s="181">
        <f t="shared" si="0"/>
        <v>6.9682883395577877E-3</v>
      </c>
      <c r="X28" s="359"/>
    </row>
    <row r="29" spans="1:24" ht="49.5" customHeight="1">
      <c r="A29" s="358" t="s">
        <v>148</v>
      </c>
      <c r="B29" s="354"/>
      <c r="C29" s="45">
        <v>994000000</v>
      </c>
      <c r="D29" s="184"/>
      <c r="E29" s="45">
        <v>612681824587</v>
      </c>
      <c r="F29" s="184"/>
      <c r="G29" s="184">
        <v>374800224400</v>
      </c>
      <c r="H29" s="45"/>
      <c r="I29" s="6">
        <v>0</v>
      </c>
      <c r="J29" s="6">
        <v>0</v>
      </c>
      <c r="K29" s="6"/>
      <c r="L29" s="6">
        <v>320283261</v>
      </c>
      <c r="M29" s="6">
        <v>143864945977</v>
      </c>
      <c r="O29" s="45">
        <v>673716739</v>
      </c>
      <c r="P29" s="184"/>
      <c r="Q29" s="184">
        <v>461</v>
      </c>
      <c r="R29" s="184"/>
      <c r="S29" s="45">
        <v>415265594472</v>
      </c>
      <c r="T29" s="184"/>
      <c r="U29" s="184">
        <v>308182606870</v>
      </c>
      <c r="V29" s="355"/>
      <c r="W29" s="181">
        <f t="shared" si="0"/>
        <v>1.3609777824291104E-2</v>
      </c>
      <c r="X29" s="359"/>
    </row>
    <row r="30" spans="1:24" ht="49.5" customHeight="1">
      <c r="A30" s="358" t="s">
        <v>149</v>
      </c>
      <c r="B30" s="354"/>
      <c r="C30" s="45">
        <v>333019014</v>
      </c>
      <c r="D30" s="184"/>
      <c r="E30" s="45">
        <v>868932017112</v>
      </c>
      <c r="F30" s="184"/>
      <c r="G30" s="184">
        <v>691290473534</v>
      </c>
      <c r="H30" s="45"/>
      <c r="I30" s="6">
        <v>0</v>
      </c>
      <c r="J30" s="6">
        <v>0</v>
      </c>
      <c r="K30" s="6"/>
      <c r="L30" s="6">
        <v>0</v>
      </c>
      <c r="M30" s="6">
        <v>0</v>
      </c>
      <c r="O30" s="45">
        <v>333019014</v>
      </c>
      <c r="P30" s="184"/>
      <c r="Q30" s="184">
        <v>1302</v>
      </c>
      <c r="R30" s="184"/>
      <c r="S30" s="45">
        <v>868932017112</v>
      </c>
      <c r="T30" s="184"/>
      <c r="U30" s="184">
        <v>430239099684</v>
      </c>
      <c r="V30" s="355"/>
      <c r="W30" s="181">
        <f t="shared" si="0"/>
        <v>1.899996439608374E-2</v>
      </c>
      <c r="X30" s="359"/>
    </row>
    <row r="31" spans="1:24" ht="49.5" customHeight="1">
      <c r="A31" s="358" t="s">
        <v>150</v>
      </c>
      <c r="B31" s="354"/>
      <c r="C31" s="45">
        <v>38080333</v>
      </c>
      <c r="D31" s="184"/>
      <c r="E31" s="45">
        <v>293102494211</v>
      </c>
      <c r="F31" s="184"/>
      <c r="G31" s="184">
        <v>234650886284</v>
      </c>
      <c r="H31" s="45"/>
      <c r="I31" s="6">
        <v>0</v>
      </c>
      <c r="J31" s="6">
        <v>0</v>
      </c>
      <c r="K31" s="6"/>
      <c r="L31" s="6">
        <v>400000</v>
      </c>
      <c r="M31" s="6">
        <v>2440984216</v>
      </c>
      <c r="O31" s="45">
        <v>37680333</v>
      </c>
      <c r="P31" s="184"/>
      <c r="Q31" s="184">
        <v>5970</v>
      </c>
      <c r="R31" s="184"/>
      <c r="S31" s="45">
        <v>290023713422</v>
      </c>
      <c r="T31" s="184"/>
      <c r="U31" s="184">
        <v>223212712239</v>
      </c>
      <c r="V31" s="355"/>
      <c r="W31" s="181">
        <f t="shared" si="0"/>
        <v>9.8573876442406561E-3</v>
      </c>
      <c r="X31" s="359"/>
    </row>
    <row r="32" spans="1:24" ht="49.5" customHeight="1">
      <c r="A32" s="358" t="s">
        <v>155</v>
      </c>
      <c r="B32" s="354"/>
      <c r="C32" s="45">
        <v>87983671</v>
      </c>
      <c r="D32" s="184"/>
      <c r="E32" s="45">
        <v>142094662786</v>
      </c>
      <c r="F32" s="184"/>
      <c r="G32" s="184">
        <v>176702399822</v>
      </c>
      <c r="H32" s="45"/>
      <c r="I32" s="6">
        <v>0</v>
      </c>
      <c r="J32" s="6">
        <v>0</v>
      </c>
      <c r="K32" s="6"/>
      <c r="L32" s="6">
        <v>0</v>
      </c>
      <c r="M32" s="6">
        <v>0</v>
      </c>
      <c r="O32" s="45">
        <v>87983671</v>
      </c>
      <c r="P32" s="184"/>
      <c r="Q32" s="184">
        <v>2146</v>
      </c>
      <c r="R32" s="184"/>
      <c r="S32" s="45">
        <v>142094662786</v>
      </c>
      <c r="T32" s="184"/>
      <c r="U32" s="184">
        <v>187353433804</v>
      </c>
      <c r="V32" s="355"/>
      <c r="W32" s="181">
        <f t="shared" si="0"/>
        <v>8.2737914205718403E-3</v>
      </c>
      <c r="X32" s="359"/>
    </row>
    <row r="33" spans="1:24" ht="49.5" customHeight="1">
      <c r="A33" s="358" t="s">
        <v>161</v>
      </c>
      <c r="B33" s="354"/>
      <c r="C33" s="45">
        <v>22053069</v>
      </c>
      <c r="D33" s="184"/>
      <c r="E33" s="45">
        <v>143651790544</v>
      </c>
      <c r="F33" s="184"/>
      <c r="G33" s="184">
        <v>135890938405</v>
      </c>
      <c r="H33" s="45"/>
      <c r="I33" s="6">
        <v>0</v>
      </c>
      <c r="J33" s="6">
        <v>0</v>
      </c>
      <c r="K33" s="6"/>
      <c r="L33" s="6">
        <v>0</v>
      </c>
      <c r="M33" s="6">
        <v>0</v>
      </c>
      <c r="O33" s="45">
        <v>22053069</v>
      </c>
      <c r="P33" s="184"/>
      <c r="Q33" s="184">
        <v>5530</v>
      </c>
      <c r="R33" s="184"/>
      <c r="S33" s="45">
        <v>143651790544</v>
      </c>
      <c r="T33" s="184"/>
      <c r="U33" s="184">
        <v>121010771238</v>
      </c>
      <c r="V33" s="355"/>
      <c r="W33" s="181">
        <f t="shared" si="0"/>
        <v>5.344006034675464E-3</v>
      </c>
      <c r="X33" s="359"/>
    </row>
    <row r="34" spans="1:24" ht="49.5" customHeight="1">
      <c r="A34" s="358" t="s">
        <v>362</v>
      </c>
      <c r="B34" s="354"/>
      <c r="C34" s="45">
        <v>168043</v>
      </c>
      <c r="D34" s="184"/>
      <c r="E34" s="45">
        <v>22607231147</v>
      </c>
      <c r="F34" s="184"/>
      <c r="G34" s="184">
        <v>21173156628</v>
      </c>
      <c r="H34" s="45"/>
      <c r="I34" s="6">
        <v>0</v>
      </c>
      <c r="J34" s="6">
        <v>0</v>
      </c>
      <c r="K34" s="6"/>
      <c r="L34" s="6">
        <v>0</v>
      </c>
      <c r="M34" s="6">
        <v>0</v>
      </c>
      <c r="O34" s="45">
        <v>168043</v>
      </c>
      <c r="P34" s="184"/>
      <c r="Q34" s="184">
        <v>133940</v>
      </c>
      <c r="R34" s="184"/>
      <c r="S34" s="45">
        <v>22607231147</v>
      </c>
      <c r="T34" s="184"/>
      <c r="U34" s="184">
        <v>22333695060</v>
      </c>
      <c r="V34" s="355"/>
      <c r="W34" s="181">
        <f t="shared" si="0"/>
        <v>9.8628741851834972E-4</v>
      </c>
      <c r="X34" s="359"/>
    </row>
    <row r="35" spans="1:24" ht="49.5" customHeight="1">
      <c r="A35" s="358" t="s">
        <v>106</v>
      </c>
      <c r="B35" s="354"/>
      <c r="C35" s="45">
        <v>555608</v>
      </c>
      <c r="D35" s="184"/>
      <c r="E35" s="45">
        <v>18535599613</v>
      </c>
      <c r="F35" s="184"/>
      <c r="G35" s="184">
        <v>12702254985</v>
      </c>
      <c r="H35" s="45"/>
      <c r="I35" s="6">
        <v>0</v>
      </c>
      <c r="J35" s="6">
        <v>0</v>
      </c>
      <c r="K35" s="6"/>
      <c r="L35" s="6">
        <v>0</v>
      </c>
      <c r="M35" s="6">
        <v>0</v>
      </c>
      <c r="O35" s="45">
        <v>555608</v>
      </c>
      <c r="P35" s="184"/>
      <c r="Q35" s="184">
        <v>24440</v>
      </c>
      <c r="R35" s="184"/>
      <c r="S35" s="45">
        <v>18535599613</v>
      </c>
      <c r="T35" s="184"/>
      <c r="U35" s="184">
        <v>13474093393</v>
      </c>
      <c r="V35" s="355"/>
      <c r="W35" s="181">
        <f t="shared" si="0"/>
        <v>5.9503493505015746E-4</v>
      </c>
      <c r="X35" s="359"/>
    </row>
    <row r="36" spans="1:24" ht="49.5" customHeight="1">
      <c r="A36" s="358" t="s">
        <v>168</v>
      </c>
      <c r="B36" s="354"/>
      <c r="C36" s="45">
        <v>11145466</v>
      </c>
      <c r="D36" s="184"/>
      <c r="E36" s="45">
        <v>60415841948</v>
      </c>
      <c r="F36" s="184"/>
      <c r="G36" s="184">
        <v>64586379443</v>
      </c>
      <c r="H36" s="45"/>
      <c r="I36" s="6">
        <v>0</v>
      </c>
      <c r="J36" s="6">
        <v>0</v>
      </c>
      <c r="K36" s="6"/>
      <c r="L36" s="6">
        <v>0</v>
      </c>
      <c r="M36" s="6">
        <v>0</v>
      </c>
      <c r="O36" s="45">
        <v>11145466</v>
      </c>
      <c r="P36" s="184"/>
      <c r="Q36" s="184">
        <v>6190</v>
      </c>
      <c r="R36" s="184"/>
      <c r="S36" s="45">
        <v>60415841948</v>
      </c>
      <c r="T36" s="184"/>
      <c r="U36" s="184">
        <v>68457138484</v>
      </c>
      <c r="V36" s="355"/>
      <c r="W36" s="181">
        <f t="shared" si="0"/>
        <v>3.0231636195062091E-3</v>
      </c>
      <c r="X36" s="359"/>
    </row>
    <row r="37" spans="1:24" ht="49.5" customHeight="1">
      <c r="A37" s="358" t="s">
        <v>110</v>
      </c>
      <c r="B37" s="354"/>
      <c r="C37" s="45">
        <v>582961419</v>
      </c>
      <c r="D37" s="184"/>
      <c r="E37" s="45">
        <v>573620763226</v>
      </c>
      <c r="F37" s="184"/>
      <c r="G37" s="184">
        <v>404918589066</v>
      </c>
      <c r="H37" s="45"/>
      <c r="I37" s="6">
        <v>0</v>
      </c>
      <c r="J37" s="6">
        <v>0</v>
      </c>
      <c r="K37" s="6"/>
      <c r="L37" s="6">
        <v>305601927</v>
      </c>
      <c r="M37" s="6">
        <v>278801890471</v>
      </c>
      <c r="O37" s="45">
        <v>277359492</v>
      </c>
      <c r="P37" s="184"/>
      <c r="Q37" s="184">
        <v>941</v>
      </c>
      <c r="R37" s="184"/>
      <c r="S37" s="45">
        <v>272915425110</v>
      </c>
      <c r="T37" s="184"/>
      <c r="U37" s="184">
        <v>258977788446</v>
      </c>
      <c r="V37" s="355"/>
      <c r="W37" s="181">
        <f t="shared" si="0"/>
        <v>1.1436823764889206E-2</v>
      </c>
      <c r="X37" s="359"/>
    </row>
    <row r="38" spans="1:24" ht="49.5" customHeight="1">
      <c r="A38" s="358" t="s">
        <v>104</v>
      </c>
      <c r="B38" s="354"/>
      <c r="C38" s="45">
        <v>18762581</v>
      </c>
      <c r="D38" s="184"/>
      <c r="E38" s="45">
        <v>90413237445</v>
      </c>
      <c r="F38" s="184"/>
      <c r="G38" s="184">
        <v>115242611285</v>
      </c>
      <c r="H38" s="45"/>
      <c r="I38" s="6">
        <v>0</v>
      </c>
      <c r="J38" s="6">
        <v>0</v>
      </c>
      <c r="K38" s="6"/>
      <c r="L38" s="6">
        <v>0</v>
      </c>
      <c r="M38" s="6">
        <v>0</v>
      </c>
      <c r="O38" s="45">
        <v>18762581</v>
      </c>
      <c r="P38" s="184"/>
      <c r="Q38" s="184">
        <v>6560</v>
      </c>
      <c r="R38" s="184"/>
      <c r="S38" s="45">
        <v>90413237445</v>
      </c>
      <c r="T38" s="184"/>
      <c r="U38" s="184">
        <v>122131103397</v>
      </c>
      <c r="V38" s="355"/>
      <c r="W38" s="181">
        <f t="shared" si="0"/>
        <v>5.3934814801856971E-3</v>
      </c>
      <c r="X38" s="359"/>
    </row>
    <row r="39" spans="1:24" ht="49.5" customHeight="1">
      <c r="A39" s="358" t="s">
        <v>171</v>
      </c>
      <c r="B39" s="354"/>
      <c r="C39" s="45">
        <v>6192606</v>
      </c>
      <c r="D39" s="184"/>
      <c r="E39" s="45">
        <v>47897624293</v>
      </c>
      <c r="F39" s="184"/>
      <c r="G39" s="184">
        <v>48543423533</v>
      </c>
      <c r="H39" s="45"/>
      <c r="I39" s="6">
        <v>0</v>
      </c>
      <c r="J39" s="6">
        <v>0</v>
      </c>
      <c r="K39" s="6"/>
      <c r="L39" s="6">
        <v>0</v>
      </c>
      <c r="M39" s="6">
        <v>0</v>
      </c>
      <c r="O39" s="45">
        <v>6192606</v>
      </c>
      <c r="P39" s="184"/>
      <c r="Q39" s="184">
        <v>8660</v>
      </c>
      <c r="R39" s="184"/>
      <c r="S39" s="45">
        <v>47897624293</v>
      </c>
      <c r="T39" s="184"/>
      <c r="U39" s="184">
        <v>53213423771</v>
      </c>
      <c r="V39" s="355"/>
      <c r="W39" s="181">
        <f t="shared" si="0"/>
        <v>2.3499797154310472E-3</v>
      </c>
      <c r="X39" s="359"/>
    </row>
    <row r="40" spans="1:24" ht="49.5" customHeight="1">
      <c r="A40" s="358" t="s">
        <v>337</v>
      </c>
      <c r="B40" s="354"/>
      <c r="C40" s="45">
        <v>39607975</v>
      </c>
      <c r="D40" s="184"/>
      <c r="E40" s="45">
        <v>99477050262</v>
      </c>
      <c r="F40" s="184"/>
      <c r="G40" s="184">
        <v>116804965512</v>
      </c>
      <c r="H40" s="45"/>
      <c r="I40" s="6">
        <v>0</v>
      </c>
      <c r="J40" s="6">
        <v>0</v>
      </c>
      <c r="K40" s="6"/>
      <c r="L40" s="6">
        <v>0</v>
      </c>
      <c r="M40" s="6">
        <v>0</v>
      </c>
      <c r="O40" s="45">
        <v>39607975</v>
      </c>
      <c r="P40" s="184"/>
      <c r="Q40" s="184">
        <v>2812</v>
      </c>
      <c r="R40" s="184"/>
      <c r="S40" s="45">
        <v>99477050262</v>
      </c>
      <c r="T40" s="184"/>
      <c r="U40" s="184">
        <v>110516676656</v>
      </c>
      <c r="V40" s="355"/>
      <c r="W40" s="181">
        <f t="shared" si="0"/>
        <v>4.8805720428007592E-3</v>
      </c>
      <c r="X40" s="359"/>
    </row>
    <row r="41" spans="1:24" ht="49.5" customHeight="1">
      <c r="A41" s="358" t="s">
        <v>282</v>
      </c>
      <c r="B41" s="354"/>
      <c r="C41" s="45">
        <v>274552811</v>
      </c>
      <c r="D41" s="184"/>
      <c r="E41" s="45">
        <v>2052327880282</v>
      </c>
      <c r="F41" s="184"/>
      <c r="G41" s="184">
        <v>2991287085130</v>
      </c>
      <c r="H41" s="45"/>
      <c r="I41" s="6">
        <v>0</v>
      </c>
      <c r="J41" s="6">
        <v>0</v>
      </c>
      <c r="K41" s="6"/>
      <c r="L41" s="6">
        <v>0</v>
      </c>
      <c r="M41" s="6">
        <v>0</v>
      </c>
      <c r="O41" s="45">
        <v>274552811</v>
      </c>
      <c r="P41" s="184"/>
      <c r="Q41" s="184">
        <v>14230</v>
      </c>
      <c r="R41" s="184"/>
      <c r="S41" s="45">
        <v>2052327880282</v>
      </c>
      <c r="T41" s="184"/>
      <c r="U41" s="184">
        <v>3876686267882</v>
      </c>
      <c r="V41" s="355"/>
      <c r="W41" s="181">
        <f t="shared" si="0"/>
        <v>0.17119992376016949</v>
      </c>
      <c r="X41" s="359"/>
    </row>
    <row r="42" spans="1:24" ht="49.5" customHeight="1">
      <c r="A42" s="358" t="s">
        <v>176</v>
      </c>
      <c r="B42" s="354"/>
      <c r="C42" s="45">
        <v>97365644</v>
      </c>
      <c r="D42" s="184"/>
      <c r="E42" s="45">
        <v>852041975475</v>
      </c>
      <c r="F42" s="184"/>
      <c r="G42" s="184">
        <v>813481523757</v>
      </c>
      <c r="H42" s="45"/>
      <c r="I42" s="6">
        <v>0</v>
      </c>
      <c r="J42" s="6">
        <v>0</v>
      </c>
      <c r="K42" s="6"/>
      <c r="L42" s="6">
        <v>0</v>
      </c>
      <c r="M42" s="6">
        <v>0</v>
      </c>
      <c r="O42" s="45">
        <v>97365644</v>
      </c>
      <c r="P42" s="184"/>
      <c r="Q42" s="184">
        <v>8336</v>
      </c>
      <c r="R42" s="184"/>
      <c r="S42" s="45">
        <v>852041975475</v>
      </c>
      <c r="T42" s="184"/>
      <c r="U42" s="184">
        <v>805366031123</v>
      </c>
      <c r="V42" s="355"/>
      <c r="W42" s="181">
        <f t="shared" si="0"/>
        <v>3.5566097847432178E-2</v>
      </c>
      <c r="X42" s="359"/>
    </row>
    <row r="43" spans="1:24" ht="49.5" customHeight="1">
      <c r="A43" s="358" t="s">
        <v>363</v>
      </c>
      <c r="B43" s="354"/>
      <c r="C43" s="45">
        <v>12000000</v>
      </c>
      <c r="D43" s="184"/>
      <c r="E43" s="45">
        <v>178600975084</v>
      </c>
      <c r="F43" s="184"/>
      <c r="G43" s="184">
        <v>141934300800</v>
      </c>
      <c r="H43" s="45"/>
      <c r="I43" s="6">
        <v>0</v>
      </c>
      <c r="J43" s="6">
        <v>0</v>
      </c>
      <c r="K43" s="6"/>
      <c r="L43" s="6">
        <v>0</v>
      </c>
      <c r="M43" s="6">
        <v>0</v>
      </c>
      <c r="O43" s="45">
        <v>12000000</v>
      </c>
      <c r="P43" s="184"/>
      <c r="Q43" s="184">
        <v>14800</v>
      </c>
      <c r="R43" s="184"/>
      <c r="S43" s="45">
        <v>178600975084</v>
      </c>
      <c r="T43" s="184"/>
      <c r="U43" s="184">
        <v>176227152000</v>
      </c>
      <c r="V43" s="355"/>
      <c r="W43" s="181">
        <f t="shared" si="0"/>
        <v>7.7824391508872354E-3</v>
      </c>
      <c r="X43" s="359"/>
    </row>
    <row r="44" spans="1:24" ht="49.5" customHeight="1">
      <c r="A44" s="358" t="s">
        <v>178</v>
      </c>
      <c r="B44" s="354"/>
      <c r="C44" s="45">
        <v>55182984</v>
      </c>
      <c r="D44" s="184"/>
      <c r="E44" s="45">
        <v>413725532499</v>
      </c>
      <c r="F44" s="184"/>
      <c r="G44" s="184">
        <v>370153396051</v>
      </c>
      <c r="H44" s="45"/>
      <c r="I44" s="6">
        <v>0</v>
      </c>
      <c r="J44" s="6">
        <v>0</v>
      </c>
      <c r="K44" s="6"/>
      <c r="L44" s="6">
        <v>31972957</v>
      </c>
      <c r="M44" s="6">
        <v>204569183746</v>
      </c>
      <c r="O44" s="45">
        <v>23210027</v>
      </c>
      <c r="P44" s="184"/>
      <c r="Q44" s="184">
        <v>6350</v>
      </c>
      <c r="R44" s="184"/>
      <c r="S44" s="45">
        <v>174013438271</v>
      </c>
      <c r="T44" s="184"/>
      <c r="U44" s="184">
        <v>146244395673</v>
      </c>
      <c r="V44" s="355"/>
      <c r="W44" s="181">
        <f t="shared" si="0"/>
        <v>6.4583584173419492E-3</v>
      </c>
      <c r="X44" s="359"/>
    </row>
    <row r="45" spans="1:24" ht="49.5" customHeight="1">
      <c r="A45" s="358" t="s">
        <v>88</v>
      </c>
      <c r="B45" s="354"/>
      <c r="C45" s="45">
        <v>933612</v>
      </c>
      <c r="D45" s="184"/>
      <c r="E45" s="45">
        <v>44602372313</v>
      </c>
      <c r="F45" s="184"/>
      <c r="G45" s="184">
        <v>32590582409</v>
      </c>
      <c r="H45" s="45"/>
      <c r="I45" s="6">
        <v>0</v>
      </c>
      <c r="J45" s="6">
        <v>0</v>
      </c>
      <c r="K45" s="6"/>
      <c r="L45" s="6">
        <v>0</v>
      </c>
      <c r="M45" s="6">
        <v>0</v>
      </c>
      <c r="O45" s="45">
        <v>933612</v>
      </c>
      <c r="P45" s="184"/>
      <c r="Q45" s="184">
        <v>37260</v>
      </c>
      <c r="R45" s="184"/>
      <c r="S45" s="45">
        <v>44602372313</v>
      </c>
      <c r="T45" s="184"/>
      <c r="U45" s="184">
        <v>34517484383</v>
      </c>
      <c r="V45" s="355"/>
      <c r="W45" s="181">
        <f t="shared" si="0"/>
        <v>1.5243407091569971E-3</v>
      </c>
      <c r="X45" s="359"/>
    </row>
    <row r="46" spans="1:24" ht="49.5" customHeight="1">
      <c r="A46" s="358" t="s">
        <v>180</v>
      </c>
      <c r="B46" s="354"/>
      <c r="C46" s="45">
        <v>9324107</v>
      </c>
      <c r="D46" s="184"/>
      <c r="E46" s="45">
        <v>148225412208</v>
      </c>
      <c r="F46" s="184"/>
      <c r="G46" s="184">
        <v>97423893308</v>
      </c>
      <c r="H46" s="45"/>
      <c r="I46" s="6">
        <v>0</v>
      </c>
      <c r="J46" s="6">
        <v>0</v>
      </c>
      <c r="K46" s="6"/>
      <c r="L46" s="6">
        <v>0</v>
      </c>
      <c r="M46" s="6">
        <v>0</v>
      </c>
      <c r="O46" s="45">
        <v>9324107</v>
      </c>
      <c r="P46" s="184"/>
      <c r="Q46" s="184">
        <v>10560</v>
      </c>
      <c r="R46" s="184"/>
      <c r="S46" s="45">
        <v>148225412208</v>
      </c>
      <c r="T46" s="184"/>
      <c r="U46" s="184">
        <v>97701454257</v>
      </c>
      <c r="V46" s="355"/>
      <c r="W46" s="181">
        <f t="shared" si="0"/>
        <v>4.3146337785013693E-3</v>
      </c>
      <c r="X46" s="359"/>
    </row>
    <row r="47" spans="1:24" ht="49.5" customHeight="1">
      <c r="A47" s="358" t="s">
        <v>181</v>
      </c>
      <c r="B47" s="354"/>
      <c r="C47" s="45">
        <v>1329006</v>
      </c>
      <c r="D47" s="184"/>
      <c r="E47" s="45">
        <v>50048424161</v>
      </c>
      <c r="F47" s="184"/>
      <c r="G47" s="184">
        <v>42133512440</v>
      </c>
      <c r="H47" s="45"/>
      <c r="I47" s="6">
        <v>0</v>
      </c>
      <c r="J47" s="6">
        <v>0</v>
      </c>
      <c r="K47" s="6"/>
      <c r="L47" s="6">
        <v>0</v>
      </c>
      <c r="M47" s="6">
        <v>0</v>
      </c>
      <c r="O47" s="45">
        <v>1329006</v>
      </c>
      <c r="P47" s="184"/>
      <c r="Q47" s="184">
        <v>33310</v>
      </c>
      <c r="R47" s="184"/>
      <c r="S47" s="45">
        <v>50048424161</v>
      </c>
      <c r="T47" s="184"/>
      <c r="U47" s="184">
        <v>43926989025</v>
      </c>
      <c r="V47" s="355"/>
      <c r="W47" s="181">
        <f t="shared" si="0"/>
        <v>1.9398776822356746E-3</v>
      </c>
      <c r="X47" s="359"/>
    </row>
    <row r="48" spans="1:24" ht="49.5" customHeight="1">
      <c r="A48" s="358" t="s">
        <v>182</v>
      </c>
      <c r="B48" s="354"/>
      <c r="C48" s="45">
        <v>8844832</v>
      </c>
      <c r="D48" s="184"/>
      <c r="E48" s="45">
        <v>65161957594</v>
      </c>
      <c r="F48" s="184"/>
      <c r="G48" s="184">
        <v>64068168579</v>
      </c>
      <c r="H48" s="45"/>
      <c r="I48" s="6">
        <v>0</v>
      </c>
      <c r="J48" s="6">
        <v>0</v>
      </c>
      <c r="K48" s="6"/>
      <c r="L48" s="6">
        <v>0</v>
      </c>
      <c r="M48" s="6">
        <v>0</v>
      </c>
      <c r="O48" s="45">
        <v>8844832</v>
      </c>
      <c r="P48" s="184"/>
      <c r="Q48" s="184">
        <v>7870</v>
      </c>
      <c r="R48" s="184"/>
      <c r="S48" s="45">
        <v>65161957594</v>
      </c>
      <c r="T48" s="184"/>
      <c r="U48" s="184">
        <v>69070751605</v>
      </c>
      <c r="V48" s="355"/>
      <c r="W48" s="181">
        <f t="shared" si="0"/>
        <v>3.0502616388645909E-3</v>
      </c>
      <c r="X48" s="359"/>
    </row>
    <row r="49" spans="1:24" ht="49.5" customHeight="1">
      <c r="A49" s="358" t="s">
        <v>184</v>
      </c>
      <c r="B49" s="354"/>
      <c r="C49" s="45">
        <v>5574312</v>
      </c>
      <c r="D49" s="184"/>
      <c r="E49" s="45">
        <v>124515198441</v>
      </c>
      <c r="F49" s="184"/>
      <c r="G49" s="184">
        <v>132196219383</v>
      </c>
      <c r="H49" s="45"/>
      <c r="I49" s="6">
        <v>0</v>
      </c>
      <c r="J49" s="6">
        <v>0</v>
      </c>
      <c r="K49" s="6"/>
      <c r="L49" s="6">
        <v>0</v>
      </c>
      <c r="M49" s="6">
        <v>0</v>
      </c>
      <c r="O49" s="45">
        <v>5574312</v>
      </c>
      <c r="P49" s="184"/>
      <c r="Q49" s="184">
        <v>24240</v>
      </c>
      <c r="R49" s="184"/>
      <c r="S49" s="45">
        <v>124515198441</v>
      </c>
      <c r="T49" s="184"/>
      <c r="U49" s="184">
        <v>134076835057</v>
      </c>
      <c r="V49" s="355"/>
      <c r="W49" s="181">
        <f t="shared" si="0"/>
        <v>5.921021809253588E-3</v>
      </c>
      <c r="X49" s="359"/>
    </row>
    <row r="50" spans="1:24" ht="49.5" customHeight="1">
      <c r="A50" s="358" t="s">
        <v>185</v>
      </c>
      <c r="B50" s="354"/>
      <c r="C50" s="45">
        <v>766942</v>
      </c>
      <c r="D50" s="184"/>
      <c r="E50" s="45">
        <v>39326900147</v>
      </c>
      <c r="F50" s="184"/>
      <c r="G50" s="184">
        <v>38811690459</v>
      </c>
      <c r="H50" s="45"/>
      <c r="I50" s="6">
        <v>0</v>
      </c>
      <c r="J50" s="6">
        <v>0</v>
      </c>
      <c r="K50" s="6"/>
      <c r="L50" s="6">
        <v>0</v>
      </c>
      <c r="M50" s="6">
        <v>0</v>
      </c>
      <c r="O50" s="45">
        <v>766942</v>
      </c>
      <c r="P50" s="184"/>
      <c r="Q50" s="184">
        <v>52790</v>
      </c>
      <c r="R50" s="184"/>
      <c r="S50" s="45">
        <v>39326900147</v>
      </c>
      <c r="T50" s="184"/>
      <c r="U50" s="184">
        <v>40173904692</v>
      </c>
      <c r="V50" s="355"/>
      <c r="W50" s="181">
        <f t="shared" si="0"/>
        <v>1.7741361939449217E-3</v>
      </c>
      <c r="X50" s="359"/>
    </row>
    <row r="51" spans="1:24" ht="49.5" customHeight="1">
      <c r="A51" s="358" t="s">
        <v>83</v>
      </c>
      <c r="B51" s="354"/>
      <c r="C51" s="45">
        <v>22811329</v>
      </c>
      <c r="D51" s="184"/>
      <c r="E51" s="45">
        <v>392165567301</v>
      </c>
      <c r="F51" s="184"/>
      <c r="G51" s="184">
        <v>384568606285</v>
      </c>
      <c r="H51" s="45"/>
      <c r="I51" s="6">
        <v>0</v>
      </c>
      <c r="J51" s="6">
        <v>0</v>
      </c>
      <c r="K51" s="6"/>
      <c r="L51" s="6">
        <v>300000</v>
      </c>
      <c r="M51" s="6">
        <v>4890898851</v>
      </c>
      <c r="O51" s="45">
        <v>22511329</v>
      </c>
      <c r="P51" s="184"/>
      <c r="Q51" s="184">
        <v>15940</v>
      </c>
      <c r="R51" s="184"/>
      <c r="S51" s="45">
        <v>387008056742</v>
      </c>
      <c r="T51" s="184"/>
      <c r="U51" s="184">
        <v>356056823846</v>
      </c>
      <c r="V51" s="355"/>
      <c r="W51" s="181">
        <f t="shared" si="0"/>
        <v>1.572397065033242E-2</v>
      </c>
      <c r="X51" s="359"/>
    </row>
    <row r="52" spans="1:24" ht="49.5" customHeight="1">
      <c r="A52" s="358" t="s">
        <v>189</v>
      </c>
      <c r="B52" s="354"/>
      <c r="C52" s="45">
        <v>17474751</v>
      </c>
      <c r="D52" s="184"/>
      <c r="E52" s="45">
        <v>153487003882</v>
      </c>
      <c r="F52" s="184"/>
      <c r="G52" s="184">
        <v>127619979848</v>
      </c>
      <c r="H52" s="45"/>
      <c r="I52" s="6">
        <v>0</v>
      </c>
      <c r="J52" s="6">
        <v>0</v>
      </c>
      <c r="K52" s="6"/>
      <c r="L52" s="6">
        <v>0</v>
      </c>
      <c r="M52" s="6">
        <v>0</v>
      </c>
      <c r="O52" s="45">
        <v>17474751</v>
      </c>
      <c r="P52" s="184"/>
      <c r="Q52" s="184">
        <v>7380</v>
      </c>
      <c r="R52" s="184"/>
      <c r="S52" s="45">
        <v>153487003882</v>
      </c>
      <c r="T52" s="184"/>
      <c r="U52" s="184">
        <v>127966773274</v>
      </c>
      <c r="V52" s="355"/>
      <c r="W52" s="181">
        <f t="shared" si="0"/>
        <v>5.6511928782704722E-3</v>
      </c>
      <c r="X52" s="359"/>
    </row>
    <row r="53" spans="1:24" ht="49.5" customHeight="1">
      <c r="A53" s="358" t="s">
        <v>190</v>
      </c>
      <c r="B53" s="354"/>
      <c r="C53" s="45">
        <v>10494968</v>
      </c>
      <c r="D53" s="184"/>
      <c r="E53" s="45">
        <v>360136672954</v>
      </c>
      <c r="F53" s="184"/>
      <c r="G53" s="184">
        <v>506633408309</v>
      </c>
      <c r="H53" s="45"/>
      <c r="I53" s="6">
        <v>0</v>
      </c>
      <c r="J53" s="6">
        <v>0</v>
      </c>
      <c r="K53" s="6"/>
      <c r="L53" s="6">
        <v>0</v>
      </c>
      <c r="M53" s="6">
        <v>0</v>
      </c>
      <c r="O53" s="45">
        <v>10494968</v>
      </c>
      <c r="P53" s="184"/>
      <c r="Q53" s="184">
        <v>60730</v>
      </c>
      <c r="R53" s="184"/>
      <c r="S53" s="45">
        <v>360136672954</v>
      </c>
      <c r="T53" s="184"/>
      <c r="U53" s="184">
        <v>632432618429</v>
      </c>
      <c r="V53" s="355"/>
      <c r="W53" s="181">
        <f t="shared" si="0"/>
        <v>2.7929114861709719E-2</v>
      </c>
      <c r="X53" s="359"/>
    </row>
    <row r="54" spans="1:24" ht="49.5" customHeight="1">
      <c r="A54" s="358" t="s">
        <v>194</v>
      </c>
      <c r="B54" s="354"/>
      <c r="C54" s="45">
        <v>4340500</v>
      </c>
      <c r="D54" s="184"/>
      <c r="E54" s="45">
        <v>12323524632</v>
      </c>
      <c r="F54" s="184"/>
      <c r="G54" s="184">
        <v>14721148045</v>
      </c>
      <c r="H54" s="45"/>
      <c r="I54" s="6">
        <v>0</v>
      </c>
      <c r="J54" s="6">
        <v>0</v>
      </c>
      <c r="K54" s="6"/>
      <c r="L54" s="6">
        <v>0</v>
      </c>
      <c r="M54" s="6">
        <v>0</v>
      </c>
      <c r="O54" s="45">
        <v>4340500</v>
      </c>
      <c r="P54" s="184"/>
      <c r="Q54" s="184">
        <v>3546</v>
      </c>
      <c r="R54" s="184"/>
      <c r="S54" s="45">
        <v>12323524632</v>
      </c>
      <c r="T54" s="184"/>
      <c r="U54" s="184">
        <v>15272437380</v>
      </c>
      <c r="V54" s="355"/>
      <c r="W54" s="181">
        <f t="shared" si="0"/>
        <v>6.7445233748988735E-4</v>
      </c>
      <c r="X54" s="359"/>
    </row>
    <row r="55" spans="1:24" ht="49.5" customHeight="1">
      <c r="A55" s="358" t="s">
        <v>84</v>
      </c>
      <c r="B55" s="354"/>
      <c r="C55" s="45">
        <v>18638067</v>
      </c>
      <c r="D55" s="184"/>
      <c r="E55" s="45">
        <v>201978854276</v>
      </c>
      <c r="F55" s="184"/>
      <c r="G55" s="184">
        <v>274820761871</v>
      </c>
      <c r="H55" s="45"/>
      <c r="I55" s="6">
        <v>0</v>
      </c>
      <c r="J55" s="6">
        <v>0</v>
      </c>
      <c r="K55" s="6"/>
      <c r="L55" s="6">
        <v>0</v>
      </c>
      <c r="M55" s="6">
        <v>0</v>
      </c>
      <c r="O55" s="45">
        <v>18638067</v>
      </c>
      <c r="P55" s="184"/>
      <c r="Q55" s="184">
        <v>7305</v>
      </c>
      <c r="R55" s="184"/>
      <c r="S55" s="45">
        <v>201978854276</v>
      </c>
      <c r="T55" s="184"/>
      <c r="U55" s="184">
        <v>135098631593</v>
      </c>
      <c r="V55" s="355"/>
      <c r="W55" s="181">
        <f t="shared" si="0"/>
        <v>5.9661457829191635E-3</v>
      </c>
      <c r="X55" s="359"/>
    </row>
    <row r="56" spans="1:24" ht="49.5" customHeight="1">
      <c r="A56" s="358" t="s">
        <v>87</v>
      </c>
      <c r="B56" s="354"/>
      <c r="C56" s="45">
        <v>4309448</v>
      </c>
      <c r="D56" s="184"/>
      <c r="E56" s="45">
        <v>262169252985</v>
      </c>
      <c r="F56" s="184"/>
      <c r="G56" s="184">
        <v>184814596496</v>
      </c>
      <c r="H56" s="45"/>
      <c r="I56" s="6">
        <v>0</v>
      </c>
      <c r="J56" s="6">
        <v>0</v>
      </c>
      <c r="K56" s="6"/>
      <c r="L56" s="6">
        <v>0</v>
      </c>
      <c r="M56" s="6">
        <v>0</v>
      </c>
      <c r="O56" s="45">
        <v>4309448</v>
      </c>
      <c r="P56" s="184"/>
      <c r="Q56" s="184">
        <v>43870</v>
      </c>
      <c r="R56" s="184"/>
      <c r="S56" s="45">
        <v>262169252985</v>
      </c>
      <c r="T56" s="184"/>
      <c r="U56" s="184">
        <v>187594084875</v>
      </c>
      <c r="V56" s="355"/>
      <c r="W56" s="181">
        <f t="shared" si="0"/>
        <v>8.2844189106912602E-3</v>
      </c>
      <c r="X56" s="359"/>
    </row>
    <row r="57" spans="1:24" ht="49.5" customHeight="1">
      <c r="A57" s="358" t="s">
        <v>196</v>
      </c>
      <c r="B57" s="354"/>
      <c r="C57" s="45">
        <v>628186</v>
      </c>
      <c r="D57" s="184"/>
      <c r="E57" s="45">
        <v>4271413854</v>
      </c>
      <c r="F57" s="184"/>
      <c r="G57" s="184">
        <v>4512910090</v>
      </c>
      <c r="H57" s="45"/>
      <c r="I57" s="6">
        <v>0</v>
      </c>
      <c r="J57" s="6">
        <v>0</v>
      </c>
      <c r="K57" s="6"/>
      <c r="L57" s="6">
        <v>0</v>
      </c>
      <c r="M57" s="6">
        <v>0</v>
      </c>
      <c r="O57" s="45">
        <v>628186</v>
      </c>
      <c r="P57" s="184"/>
      <c r="Q57" s="184">
        <v>7740</v>
      </c>
      <c r="R57" s="184"/>
      <c r="S57" s="45">
        <v>4271413854</v>
      </c>
      <c r="T57" s="184"/>
      <c r="U57" s="184">
        <v>4824575150</v>
      </c>
      <c r="V57" s="355"/>
      <c r="W57" s="181">
        <f t="shared" si="0"/>
        <v>2.1306003137222383E-4</v>
      </c>
      <c r="X57" s="359"/>
    </row>
    <row r="58" spans="1:24" ht="49.5" customHeight="1">
      <c r="A58" s="358" t="s">
        <v>85</v>
      </c>
      <c r="B58" s="354"/>
      <c r="C58" s="45">
        <v>13719951</v>
      </c>
      <c r="D58" s="184"/>
      <c r="E58" s="45">
        <v>52627548929</v>
      </c>
      <c r="F58" s="184"/>
      <c r="G58" s="184">
        <v>40024853593</v>
      </c>
      <c r="H58" s="45"/>
      <c r="I58" s="6">
        <v>0</v>
      </c>
      <c r="J58" s="6">
        <v>0</v>
      </c>
      <c r="K58" s="6"/>
      <c r="L58" s="6">
        <v>2962312</v>
      </c>
      <c r="M58" s="6">
        <v>8320655353</v>
      </c>
      <c r="O58" s="45">
        <v>10757639</v>
      </c>
      <c r="P58" s="184"/>
      <c r="Q58" s="184">
        <v>2899</v>
      </c>
      <c r="R58" s="184"/>
      <c r="S58" s="45">
        <v>41264591458</v>
      </c>
      <c r="T58" s="184"/>
      <c r="U58" s="184">
        <v>30945324628</v>
      </c>
      <c r="V58" s="355"/>
      <c r="W58" s="181">
        <f t="shared" si="0"/>
        <v>1.3665891049630206E-3</v>
      </c>
      <c r="X58" s="359"/>
    </row>
    <row r="59" spans="1:24" ht="49.5" customHeight="1">
      <c r="A59" s="358" t="s">
        <v>197</v>
      </c>
      <c r="B59" s="354"/>
      <c r="C59" s="45">
        <v>4754123</v>
      </c>
      <c r="D59" s="184"/>
      <c r="E59" s="45">
        <v>87403458851</v>
      </c>
      <c r="F59" s="184"/>
      <c r="G59" s="184">
        <v>74062765983</v>
      </c>
      <c r="H59" s="45"/>
      <c r="I59" s="6">
        <v>0</v>
      </c>
      <c r="J59" s="6">
        <v>0</v>
      </c>
      <c r="K59" s="6"/>
      <c r="L59" s="6">
        <v>0</v>
      </c>
      <c r="M59" s="6">
        <v>0</v>
      </c>
      <c r="O59" s="45">
        <v>4754123</v>
      </c>
      <c r="P59" s="184"/>
      <c r="Q59" s="184">
        <v>16650</v>
      </c>
      <c r="R59" s="184"/>
      <c r="S59" s="45">
        <v>87403458851</v>
      </c>
      <c r="T59" s="184"/>
      <c r="U59" s="184">
        <v>78544270930</v>
      </c>
      <c r="V59" s="355"/>
      <c r="W59" s="181">
        <f t="shared" si="0"/>
        <v>3.4686255904738572E-3</v>
      </c>
      <c r="X59" s="359"/>
    </row>
    <row r="60" spans="1:24" ht="49.5" customHeight="1">
      <c r="A60" s="358" t="s">
        <v>198</v>
      </c>
      <c r="B60" s="354"/>
      <c r="C60" s="45">
        <v>53338900</v>
      </c>
      <c r="D60" s="184"/>
      <c r="E60" s="45">
        <v>265824135361</v>
      </c>
      <c r="F60" s="184"/>
      <c r="G60" s="184">
        <v>182014544057</v>
      </c>
      <c r="H60" s="45"/>
      <c r="I60" s="6">
        <v>0</v>
      </c>
      <c r="J60" s="6">
        <v>0</v>
      </c>
      <c r="K60" s="6"/>
      <c r="L60" s="6">
        <v>0</v>
      </c>
      <c r="M60" s="6">
        <v>0</v>
      </c>
      <c r="O60" s="45">
        <v>53338900</v>
      </c>
      <c r="P60" s="184"/>
      <c r="Q60" s="184">
        <v>3259</v>
      </c>
      <c r="R60" s="184"/>
      <c r="S60" s="45">
        <v>265824135361</v>
      </c>
      <c r="T60" s="184"/>
      <c r="U60" s="184">
        <v>172487757801</v>
      </c>
      <c r="V60" s="355"/>
      <c r="W60" s="181">
        <f t="shared" si="0"/>
        <v>7.6173022381889116E-3</v>
      </c>
      <c r="X60" s="359"/>
    </row>
    <row r="61" spans="1:24" ht="49.5" customHeight="1">
      <c r="A61" s="358" t="s">
        <v>199</v>
      </c>
      <c r="B61" s="354"/>
      <c r="C61" s="45">
        <v>2110682</v>
      </c>
      <c r="D61" s="184"/>
      <c r="E61" s="45">
        <v>5906851935</v>
      </c>
      <c r="F61" s="184"/>
      <c r="G61" s="184">
        <v>5738564016</v>
      </c>
      <c r="H61" s="45"/>
      <c r="I61" s="6">
        <v>0</v>
      </c>
      <c r="J61" s="6">
        <v>0</v>
      </c>
      <c r="K61" s="6"/>
      <c r="L61" s="6">
        <v>0</v>
      </c>
      <c r="M61" s="6">
        <v>0</v>
      </c>
      <c r="O61" s="45">
        <v>2110682</v>
      </c>
      <c r="P61" s="184"/>
      <c r="Q61" s="184">
        <v>2740</v>
      </c>
      <c r="R61" s="184"/>
      <c r="S61" s="45">
        <v>5906851935</v>
      </c>
      <c r="T61" s="184"/>
      <c r="U61" s="184">
        <v>5738564016</v>
      </c>
      <c r="V61" s="355"/>
      <c r="W61" s="181">
        <f t="shared" si="0"/>
        <v>2.5342306654306643E-4</v>
      </c>
      <c r="X61" s="359"/>
    </row>
    <row r="62" spans="1:24" ht="49.5" customHeight="1">
      <c r="A62" s="358" t="s">
        <v>364</v>
      </c>
      <c r="B62" s="354"/>
      <c r="C62" s="45">
        <v>172673</v>
      </c>
      <c r="D62" s="184"/>
      <c r="E62" s="45">
        <v>21270096109</v>
      </c>
      <c r="F62" s="184"/>
      <c r="G62" s="184">
        <v>21523509425</v>
      </c>
      <c r="H62" s="45"/>
      <c r="I62" s="6">
        <v>0</v>
      </c>
      <c r="J62" s="6">
        <v>0</v>
      </c>
      <c r="K62" s="6"/>
      <c r="L62" s="6">
        <v>0</v>
      </c>
      <c r="M62" s="6">
        <v>0</v>
      </c>
      <c r="O62" s="45">
        <v>172673</v>
      </c>
      <c r="P62" s="184"/>
      <c r="Q62" s="184">
        <v>133040</v>
      </c>
      <c r="R62" s="184"/>
      <c r="S62" s="45">
        <v>21270096109</v>
      </c>
      <c r="T62" s="184"/>
      <c r="U62" s="184">
        <v>22794839149</v>
      </c>
      <c r="V62" s="355"/>
      <c r="W62" s="181">
        <f t="shared" si="0"/>
        <v>1.0066521907552287E-3</v>
      </c>
      <c r="X62" s="359"/>
    </row>
    <row r="63" spans="1:24" ht="49.5" customHeight="1">
      <c r="A63" s="358" t="s">
        <v>201</v>
      </c>
      <c r="B63" s="354"/>
      <c r="C63" s="45">
        <v>18232273</v>
      </c>
      <c r="D63" s="184"/>
      <c r="E63" s="45">
        <v>99904980003</v>
      </c>
      <c r="F63" s="184"/>
      <c r="G63" s="184">
        <v>100768750043</v>
      </c>
      <c r="H63" s="45"/>
      <c r="I63" s="6">
        <v>0</v>
      </c>
      <c r="J63" s="6">
        <v>0</v>
      </c>
      <c r="K63" s="6"/>
      <c r="L63" s="6">
        <v>0</v>
      </c>
      <c r="M63" s="6">
        <v>0</v>
      </c>
      <c r="O63" s="45">
        <v>18232273</v>
      </c>
      <c r="P63" s="184"/>
      <c r="Q63" s="184">
        <v>5900</v>
      </c>
      <c r="R63" s="184"/>
      <c r="S63" s="45">
        <v>99904980003</v>
      </c>
      <c r="T63" s="184"/>
      <c r="U63" s="184">
        <v>106738891430</v>
      </c>
      <c r="V63" s="355"/>
      <c r="W63" s="181">
        <f t="shared" si="0"/>
        <v>4.713739728297567E-3</v>
      </c>
      <c r="X63" s="359"/>
    </row>
    <row r="64" spans="1:24" ht="49.5" customHeight="1">
      <c r="A64" s="358" t="s">
        <v>203</v>
      </c>
      <c r="B64" s="354"/>
      <c r="C64" s="45">
        <v>11569529</v>
      </c>
      <c r="D64" s="184"/>
      <c r="E64" s="45">
        <v>7941675474</v>
      </c>
      <c r="F64" s="184"/>
      <c r="G64" s="184">
        <v>11228897256</v>
      </c>
      <c r="H64" s="45"/>
      <c r="I64" s="6">
        <v>0</v>
      </c>
      <c r="J64" s="6">
        <v>0</v>
      </c>
      <c r="K64" s="6"/>
      <c r="L64" s="6">
        <v>0</v>
      </c>
      <c r="M64" s="6">
        <v>0</v>
      </c>
      <c r="O64" s="45">
        <v>11569529</v>
      </c>
      <c r="P64" s="184"/>
      <c r="Q64" s="184">
        <v>999</v>
      </c>
      <c r="R64" s="184"/>
      <c r="S64" s="45">
        <v>7941675474</v>
      </c>
      <c r="T64" s="184"/>
      <c r="U64" s="184">
        <v>11468616447</v>
      </c>
      <c r="V64" s="355"/>
      <c r="W64" s="181">
        <f t="shared" si="0"/>
        <v>5.0647024950866858E-4</v>
      </c>
      <c r="X64" s="359"/>
    </row>
    <row r="65" spans="1:24" ht="49.5" customHeight="1">
      <c r="A65" s="358" t="s">
        <v>204</v>
      </c>
      <c r="B65" s="354"/>
      <c r="C65" s="45">
        <v>1956745</v>
      </c>
      <c r="D65" s="184"/>
      <c r="E65" s="45">
        <v>9067161924</v>
      </c>
      <c r="F65" s="184"/>
      <c r="G65" s="184">
        <v>9591599648</v>
      </c>
      <c r="H65" s="45"/>
      <c r="I65" s="6">
        <v>391349</v>
      </c>
      <c r="J65" s="6">
        <v>0</v>
      </c>
      <c r="K65" s="6"/>
      <c r="L65" s="6">
        <v>0</v>
      </c>
      <c r="M65" s="6">
        <v>0</v>
      </c>
      <c r="O65" s="45">
        <v>2348094</v>
      </c>
      <c r="P65" s="184"/>
      <c r="Q65" s="184">
        <v>4116.6666666666661</v>
      </c>
      <c r="R65" s="184"/>
      <c r="S65" s="45">
        <v>9067161924</v>
      </c>
      <c r="T65" s="184"/>
      <c r="U65" s="184">
        <v>9591599648</v>
      </c>
      <c r="V65" s="355"/>
      <c r="W65" s="181">
        <f t="shared" si="0"/>
        <v>4.235785449238346E-4</v>
      </c>
      <c r="X65" s="359"/>
    </row>
    <row r="66" spans="1:24" ht="49.5" customHeight="1">
      <c r="A66" s="358" t="s">
        <v>206</v>
      </c>
      <c r="B66" s="354"/>
      <c r="C66" s="45">
        <v>6271722</v>
      </c>
      <c r="D66" s="184"/>
      <c r="E66" s="45">
        <v>68285469697</v>
      </c>
      <c r="F66" s="184"/>
      <c r="G66" s="184">
        <v>49537003051</v>
      </c>
      <c r="H66" s="45"/>
      <c r="I66" s="6">
        <v>0</v>
      </c>
      <c r="J66" s="6">
        <v>0</v>
      </c>
      <c r="K66" s="6"/>
      <c r="L66" s="6">
        <v>0</v>
      </c>
      <c r="M66" s="6">
        <v>0</v>
      </c>
      <c r="O66" s="45">
        <v>6271722</v>
      </c>
      <c r="P66" s="184"/>
      <c r="Q66" s="184">
        <v>8290</v>
      </c>
      <c r="R66" s="184"/>
      <c r="S66" s="45">
        <v>68285469697</v>
      </c>
      <c r="T66" s="184"/>
      <c r="U66" s="184">
        <v>51590672777</v>
      </c>
      <c r="V66" s="355"/>
      <c r="W66" s="181">
        <f t="shared" si="0"/>
        <v>2.2783167467879018E-3</v>
      </c>
      <c r="X66" s="359"/>
    </row>
    <row r="67" spans="1:24" ht="49.5" customHeight="1">
      <c r="A67" s="358" t="s">
        <v>365</v>
      </c>
      <c r="B67" s="354"/>
      <c r="C67" s="45">
        <v>3480660</v>
      </c>
      <c r="D67" s="184"/>
      <c r="E67" s="45">
        <v>94730945058</v>
      </c>
      <c r="F67" s="184"/>
      <c r="G67" s="184">
        <v>123506260857</v>
      </c>
      <c r="H67" s="45"/>
      <c r="I67" s="6">
        <v>0</v>
      </c>
      <c r="J67" s="6">
        <v>0</v>
      </c>
      <c r="K67" s="6"/>
      <c r="L67" s="6">
        <v>0</v>
      </c>
      <c r="M67" s="6">
        <v>0</v>
      </c>
      <c r="O67" s="45">
        <v>3480660</v>
      </c>
      <c r="P67" s="184"/>
      <c r="Q67" s="184">
        <v>37930</v>
      </c>
      <c r="R67" s="184"/>
      <c r="S67" s="45">
        <v>94730945058</v>
      </c>
      <c r="T67" s="184"/>
      <c r="U67" s="184">
        <v>131000908118</v>
      </c>
      <c r="V67" s="355"/>
      <c r="W67" s="181">
        <f t="shared" si="0"/>
        <v>5.7851845448838937E-3</v>
      </c>
      <c r="X67" s="359"/>
    </row>
    <row r="68" spans="1:24" ht="49.5" customHeight="1">
      <c r="A68" s="358" t="s">
        <v>208</v>
      </c>
      <c r="B68" s="354"/>
      <c r="C68" s="45">
        <v>574459</v>
      </c>
      <c r="D68" s="184"/>
      <c r="E68" s="45">
        <v>44533137778</v>
      </c>
      <c r="F68" s="184"/>
      <c r="G68" s="184">
        <v>41537243139</v>
      </c>
      <c r="H68" s="45"/>
      <c r="I68" s="6">
        <v>0</v>
      </c>
      <c r="J68" s="6">
        <v>0</v>
      </c>
      <c r="K68" s="6"/>
      <c r="L68" s="6">
        <v>0</v>
      </c>
      <c r="M68" s="6">
        <v>0</v>
      </c>
      <c r="O68" s="45">
        <v>574459</v>
      </c>
      <c r="P68" s="184"/>
      <c r="Q68" s="184">
        <v>76170</v>
      </c>
      <c r="R68" s="184"/>
      <c r="S68" s="45">
        <v>44533137778</v>
      </c>
      <c r="T68" s="184"/>
      <c r="U68" s="184">
        <v>43418303964</v>
      </c>
      <c r="V68" s="355"/>
      <c r="W68" s="181">
        <f t="shared" si="0"/>
        <v>1.9174134337400859E-3</v>
      </c>
      <c r="X68" s="359"/>
    </row>
    <row r="69" spans="1:24" ht="49.5" customHeight="1">
      <c r="A69" s="358" t="s">
        <v>213</v>
      </c>
      <c r="B69" s="354"/>
      <c r="C69" s="45">
        <v>18196304</v>
      </c>
      <c r="D69" s="184"/>
      <c r="E69" s="45">
        <v>41589285611</v>
      </c>
      <c r="F69" s="184"/>
      <c r="G69" s="184">
        <v>41690487935</v>
      </c>
      <c r="H69" s="45"/>
      <c r="I69" s="6">
        <v>0</v>
      </c>
      <c r="J69" s="6">
        <v>0</v>
      </c>
      <c r="K69" s="6"/>
      <c r="L69" s="6">
        <v>0</v>
      </c>
      <c r="M69" s="6">
        <v>0</v>
      </c>
      <c r="O69" s="45">
        <v>18196304</v>
      </c>
      <c r="P69" s="184"/>
      <c r="Q69" s="184">
        <v>2363</v>
      </c>
      <c r="R69" s="184"/>
      <c r="S69" s="45">
        <v>41589285611</v>
      </c>
      <c r="T69" s="184"/>
      <c r="U69" s="184">
        <v>42665492850</v>
      </c>
      <c r="V69" s="355"/>
      <c r="W69" s="181">
        <f t="shared" si="0"/>
        <v>1.8841682350273664E-3</v>
      </c>
      <c r="X69" s="359"/>
    </row>
    <row r="70" spans="1:24" ht="49.5" customHeight="1">
      <c r="A70" s="358" t="s">
        <v>323</v>
      </c>
      <c r="B70" s="354"/>
      <c r="C70" s="45">
        <v>83756164</v>
      </c>
      <c r="D70" s="184"/>
      <c r="E70" s="45">
        <v>636428919818</v>
      </c>
      <c r="F70" s="184"/>
      <c r="G70" s="184">
        <v>532726951945</v>
      </c>
      <c r="H70" s="45"/>
      <c r="I70" s="6">
        <v>0</v>
      </c>
      <c r="J70" s="6">
        <v>0</v>
      </c>
      <c r="K70" s="6"/>
      <c r="L70" s="6">
        <v>0</v>
      </c>
      <c r="M70" s="6">
        <v>0</v>
      </c>
      <c r="O70" s="45">
        <v>83756164</v>
      </c>
      <c r="P70" s="184"/>
      <c r="Q70" s="184">
        <v>8240</v>
      </c>
      <c r="R70" s="184"/>
      <c r="S70" s="45">
        <v>636428919818</v>
      </c>
      <c r="T70" s="184"/>
      <c r="U70" s="184">
        <v>684815925746</v>
      </c>
      <c r="V70" s="355"/>
      <c r="W70" s="181">
        <f t="shared" si="0"/>
        <v>3.0242435465771791E-2</v>
      </c>
      <c r="X70" s="359"/>
    </row>
    <row r="71" spans="1:24" ht="49.5" customHeight="1">
      <c r="A71" s="358" t="s">
        <v>218</v>
      </c>
      <c r="B71" s="354"/>
      <c r="C71" s="45">
        <v>10258619</v>
      </c>
      <c r="D71" s="184"/>
      <c r="E71" s="45">
        <v>168474154171</v>
      </c>
      <c r="F71" s="184"/>
      <c r="G71" s="184">
        <v>205927641078</v>
      </c>
      <c r="H71" s="45"/>
      <c r="I71" s="6">
        <v>0</v>
      </c>
      <c r="J71" s="6">
        <v>0</v>
      </c>
      <c r="K71" s="6"/>
      <c r="L71" s="6">
        <v>47680</v>
      </c>
      <c r="M71" s="6">
        <v>975561764</v>
      </c>
      <c r="O71" s="45">
        <v>10210939</v>
      </c>
      <c r="P71" s="184"/>
      <c r="Q71" s="184">
        <v>21050</v>
      </c>
      <c r="R71" s="184"/>
      <c r="S71" s="45">
        <v>167691120151</v>
      </c>
      <c r="T71" s="184"/>
      <c r="U71" s="184">
        <v>213278777699</v>
      </c>
      <c r="V71" s="355"/>
      <c r="W71" s="181">
        <f t="shared" si="0"/>
        <v>9.4186911084965675E-3</v>
      </c>
      <c r="X71" s="359"/>
    </row>
    <row r="72" spans="1:24" ht="49.5" customHeight="1">
      <c r="A72" s="358" t="s">
        <v>324</v>
      </c>
      <c r="B72" s="354"/>
      <c r="C72" s="45">
        <v>57822587</v>
      </c>
      <c r="D72" s="184"/>
      <c r="E72" s="45">
        <v>426844161151</v>
      </c>
      <c r="F72" s="184"/>
      <c r="G72" s="184">
        <v>342876695576</v>
      </c>
      <c r="H72" s="45"/>
      <c r="I72" s="6">
        <v>0</v>
      </c>
      <c r="J72" s="6">
        <v>0</v>
      </c>
      <c r="K72" s="6"/>
      <c r="L72" s="6">
        <v>0</v>
      </c>
      <c r="M72" s="6">
        <v>0</v>
      </c>
      <c r="O72" s="45">
        <v>57822587</v>
      </c>
      <c r="P72" s="184"/>
      <c r="Q72" s="184">
        <v>7770</v>
      </c>
      <c r="R72" s="184"/>
      <c r="S72" s="45">
        <v>426844161151</v>
      </c>
      <c r="T72" s="184"/>
      <c r="U72" s="184">
        <v>445808554989</v>
      </c>
      <c r="V72" s="355"/>
      <c r="W72" s="181">
        <f t="shared" si="0"/>
        <v>1.9687533463327255E-2</v>
      </c>
      <c r="X72" s="359"/>
    </row>
    <row r="73" spans="1:24" ht="49.5" customHeight="1">
      <c r="A73" s="358" t="s">
        <v>82</v>
      </c>
      <c r="B73" s="354"/>
      <c r="C73" s="45">
        <v>9812368</v>
      </c>
      <c r="D73" s="184"/>
      <c r="E73" s="45">
        <v>297235226656</v>
      </c>
      <c r="F73" s="184"/>
      <c r="G73" s="184">
        <v>348859454109</v>
      </c>
      <c r="H73" s="45"/>
      <c r="I73" s="6">
        <v>0</v>
      </c>
      <c r="J73" s="6">
        <v>0</v>
      </c>
      <c r="K73" s="6"/>
      <c r="L73" s="6">
        <v>0</v>
      </c>
      <c r="M73" s="6">
        <v>0</v>
      </c>
      <c r="O73" s="45">
        <v>9812368</v>
      </c>
      <c r="P73" s="184"/>
      <c r="Q73" s="184">
        <v>37930</v>
      </c>
      <c r="R73" s="184"/>
      <c r="S73" s="45">
        <v>297235226656</v>
      </c>
      <c r="T73" s="184"/>
      <c r="U73" s="184">
        <v>369306142739</v>
      </c>
      <c r="V73" s="355"/>
      <c r="W73" s="181">
        <f t="shared" si="0"/>
        <v>1.6309079226991895E-2</v>
      </c>
      <c r="X73" s="359"/>
    </row>
    <row r="74" spans="1:24" ht="49.5" customHeight="1">
      <c r="A74" s="358" t="s">
        <v>81</v>
      </c>
      <c r="B74" s="354"/>
      <c r="C74" s="45">
        <v>164135918</v>
      </c>
      <c r="D74" s="184"/>
      <c r="E74" s="45">
        <v>724599354375</v>
      </c>
      <c r="F74" s="184"/>
      <c r="G74" s="184">
        <v>553748301006</v>
      </c>
      <c r="H74" s="45"/>
      <c r="I74" s="6">
        <v>2194347</v>
      </c>
      <c r="J74" s="6">
        <v>9084595768</v>
      </c>
      <c r="K74" s="6"/>
      <c r="L74" s="6">
        <v>0</v>
      </c>
      <c r="M74" s="6">
        <v>0</v>
      </c>
      <c r="O74" s="45">
        <v>166330265</v>
      </c>
      <c r="P74" s="184"/>
      <c r="Q74" s="184">
        <v>4143</v>
      </c>
      <c r="R74" s="184"/>
      <c r="S74" s="45">
        <v>733683950143</v>
      </c>
      <c r="T74" s="184"/>
      <c r="U74" s="184">
        <v>683779496293</v>
      </c>
      <c r="V74" s="355"/>
      <c r="W74" s="181">
        <f t="shared" si="0"/>
        <v>3.0196665281889121E-2</v>
      </c>
      <c r="X74" s="359"/>
    </row>
    <row r="75" spans="1:24" ht="49.5" customHeight="1">
      <c r="A75" s="358" t="s">
        <v>222</v>
      </c>
      <c r="B75" s="354"/>
      <c r="C75" s="45">
        <v>11780560</v>
      </c>
      <c r="D75" s="184"/>
      <c r="E75" s="45">
        <v>237547392935</v>
      </c>
      <c r="F75" s="184"/>
      <c r="G75" s="184">
        <v>221749744267</v>
      </c>
      <c r="H75" s="45"/>
      <c r="I75" s="6">
        <v>0</v>
      </c>
      <c r="J75" s="6">
        <v>0</v>
      </c>
      <c r="K75" s="6"/>
      <c r="L75" s="6">
        <v>0</v>
      </c>
      <c r="M75" s="6">
        <v>0</v>
      </c>
      <c r="O75" s="45">
        <v>11780560</v>
      </c>
      <c r="P75" s="184"/>
      <c r="Q75" s="184">
        <v>15144</v>
      </c>
      <c r="R75" s="184"/>
      <c r="S75" s="45">
        <v>237547392935</v>
      </c>
      <c r="T75" s="184"/>
      <c r="U75" s="184">
        <v>177025731533</v>
      </c>
      <c r="V75" s="355"/>
      <c r="W75" s="181">
        <f t="shared" ref="W75:W100" si="1">U75/22644205574021</f>
        <v>7.8177055474225234E-3</v>
      </c>
      <c r="X75" s="359"/>
    </row>
    <row r="76" spans="1:24" ht="49.5" customHeight="1">
      <c r="A76" s="358" t="s">
        <v>344</v>
      </c>
      <c r="B76" s="354"/>
      <c r="C76" s="45">
        <v>412346</v>
      </c>
      <c r="D76" s="184"/>
      <c r="E76" s="45">
        <v>2344204180</v>
      </c>
      <c r="F76" s="184"/>
      <c r="G76" s="184">
        <v>3031864973</v>
      </c>
      <c r="H76" s="45"/>
      <c r="I76" s="6">
        <v>0</v>
      </c>
      <c r="J76" s="6">
        <v>0</v>
      </c>
      <c r="K76" s="6"/>
      <c r="L76" s="6">
        <v>0</v>
      </c>
      <c r="M76" s="6">
        <v>0</v>
      </c>
      <c r="O76" s="45">
        <v>412346</v>
      </c>
      <c r="P76" s="184"/>
      <c r="Q76" s="184">
        <v>7410</v>
      </c>
      <c r="R76" s="184"/>
      <c r="S76" s="45">
        <v>2344204180</v>
      </c>
      <c r="T76" s="184"/>
      <c r="U76" s="184">
        <v>3031864973</v>
      </c>
      <c r="V76" s="355"/>
      <c r="W76" s="181">
        <f t="shared" si="1"/>
        <v>1.3389142591420231E-4</v>
      </c>
      <c r="X76" s="359"/>
    </row>
    <row r="77" spans="1:24" ht="49.5" customHeight="1">
      <c r="A77" s="358" t="s">
        <v>375</v>
      </c>
      <c r="B77" s="354"/>
      <c r="C77" s="45">
        <v>2137241</v>
      </c>
      <c r="D77" s="184"/>
      <c r="E77" s="45">
        <v>1970078088</v>
      </c>
      <c r="F77" s="184"/>
      <c r="G77" s="184">
        <v>3853348473</v>
      </c>
      <c r="H77" s="45"/>
      <c r="I77" s="6">
        <v>0</v>
      </c>
      <c r="J77" s="6">
        <v>0</v>
      </c>
      <c r="K77" s="6"/>
      <c r="L77" s="6">
        <v>0</v>
      </c>
      <c r="M77" s="6">
        <v>0</v>
      </c>
      <c r="O77" s="45">
        <v>2137241</v>
      </c>
      <c r="P77" s="184"/>
      <c r="Q77" s="184">
        <v>1804</v>
      </c>
      <c r="R77" s="184"/>
      <c r="S77" s="45">
        <v>1970078088</v>
      </c>
      <c r="T77" s="184"/>
      <c r="U77" s="184">
        <v>3825779114</v>
      </c>
      <c r="V77" s="355"/>
      <c r="W77" s="181">
        <f t="shared" si="1"/>
        <v>1.6895179217014345E-4</v>
      </c>
      <c r="X77" s="359"/>
    </row>
    <row r="78" spans="1:24" ht="49.5" customHeight="1">
      <c r="A78" s="358" t="s">
        <v>228</v>
      </c>
      <c r="B78" s="354"/>
      <c r="C78" s="45">
        <v>156431723</v>
      </c>
      <c r="D78" s="184"/>
      <c r="E78" s="45">
        <v>554419548626</v>
      </c>
      <c r="F78" s="184"/>
      <c r="G78" s="184">
        <v>384951814340</v>
      </c>
      <c r="H78" s="45"/>
      <c r="I78" s="6">
        <v>0</v>
      </c>
      <c r="J78" s="6">
        <v>0</v>
      </c>
      <c r="K78" s="6"/>
      <c r="L78" s="6">
        <v>1</v>
      </c>
      <c r="M78" s="6">
        <v>1</v>
      </c>
      <c r="O78" s="45">
        <v>156431722</v>
      </c>
      <c r="P78" s="184"/>
      <c r="Q78" s="184">
        <v>2462</v>
      </c>
      <c r="R78" s="184"/>
      <c r="S78" s="45">
        <v>554419545082</v>
      </c>
      <c r="T78" s="184"/>
      <c r="U78" s="184">
        <v>382157806795</v>
      </c>
      <c r="V78" s="355"/>
      <c r="W78" s="181">
        <f t="shared" si="1"/>
        <v>1.6876626806172343E-2</v>
      </c>
      <c r="X78" s="359"/>
    </row>
    <row r="79" spans="1:24" ht="49.5" customHeight="1">
      <c r="A79" s="358" t="s">
        <v>107</v>
      </c>
      <c r="B79" s="354"/>
      <c r="C79" s="45">
        <v>36292111</v>
      </c>
      <c r="D79" s="184"/>
      <c r="E79" s="45">
        <v>106196387980</v>
      </c>
      <c r="F79" s="184"/>
      <c r="G79" s="184">
        <v>96943154471</v>
      </c>
      <c r="H79" s="45"/>
      <c r="I79" s="6">
        <v>0</v>
      </c>
      <c r="J79" s="6">
        <v>0</v>
      </c>
      <c r="K79" s="6"/>
      <c r="L79" s="6">
        <v>0</v>
      </c>
      <c r="M79" s="6">
        <v>0</v>
      </c>
      <c r="O79" s="45">
        <v>36292111</v>
      </c>
      <c r="P79" s="184"/>
      <c r="Q79" s="184">
        <v>2867</v>
      </c>
      <c r="R79" s="184"/>
      <c r="S79" s="45">
        <v>106196387980</v>
      </c>
      <c r="T79" s="184"/>
      <c r="U79" s="184">
        <v>103245179743</v>
      </c>
      <c r="V79" s="355"/>
      <c r="W79" s="181">
        <f t="shared" si="1"/>
        <v>4.5594525012372265E-3</v>
      </c>
      <c r="X79" s="359"/>
    </row>
    <row r="80" spans="1:24" ht="49.5" customHeight="1">
      <c r="A80" s="358" t="s">
        <v>231</v>
      </c>
      <c r="B80" s="354"/>
      <c r="C80" s="45">
        <v>10000000</v>
      </c>
      <c r="D80" s="184"/>
      <c r="E80" s="45">
        <v>91342690037</v>
      </c>
      <c r="F80" s="184"/>
      <c r="G80" s="184">
        <v>89800435000</v>
      </c>
      <c r="H80" s="45"/>
      <c r="I80" s="6">
        <v>0</v>
      </c>
      <c r="J80" s="6">
        <v>0</v>
      </c>
      <c r="K80" s="6"/>
      <c r="L80" s="6">
        <v>0</v>
      </c>
      <c r="M80" s="6">
        <v>0</v>
      </c>
      <c r="O80" s="45">
        <v>10000000</v>
      </c>
      <c r="P80" s="184"/>
      <c r="Q80" s="184">
        <v>9430</v>
      </c>
      <c r="R80" s="184"/>
      <c r="S80" s="45">
        <v>91342690037</v>
      </c>
      <c r="T80" s="184"/>
      <c r="U80" s="184">
        <v>93571061000</v>
      </c>
      <c r="V80" s="355"/>
      <c r="W80" s="181">
        <f t="shared" si="1"/>
        <v>4.1322297968956435E-3</v>
      </c>
      <c r="X80" s="359"/>
    </row>
    <row r="81" spans="1:25" ht="49.5" customHeight="1">
      <c r="A81" s="358" t="s">
        <v>339</v>
      </c>
      <c r="B81" s="354"/>
      <c r="C81" s="45">
        <v>29731482</v>
      </c>
      <c r="D81" s="184"/>
      <c r="E81" s="45">
        <v>220506347039</v>
      </c>
      <c r="F81" s="184"/>
      <c r="G81" s="184">
        <v>228637846746</v>
      </c>
      <c r="H81" s="45"/>
      <c r="I81" s="6">
        <v>0</v>
      </c>
      <c r="J81" s="6">
        <v>0</v>
      </c>
      <c r="K81" s="6"/>
      <c r="L81" s="6">
        <v>0</v>
      </c>
      <c r="M81" s="6">
        <v>0</v>
      </c>
      <c r="O81" s="45">
        <v>29731482</v>
      </c>
      <c r="P81" s="184"/>
      <c r="Q81" s="184">
        <v>8100</v>
      </c>
      <c r="R81" s="184"/>
      <c r="S81" s="45">
        <v>220506347039</v>
      </c>
      <c r="T81" s="184"/>
      <c r="U81" s="184">
        <v>238963426920</v>
      </c>
      <c r="V81" s="355"/>
      <c r="W81" s="181">
        <f t="shared" si="1"/>
        <v>1.0552961380732005E-2</v>
      </c>
      <c r="X81" s="359"/>
    </row>
    <row r="82" spans="1:25" ht="49.5" customHeight="1">
      <c r="A82" s="358" t="s">
        <v>238</v>
      </c>
      <c r="B82" s="354"/>
      <c r="C82" s="45">
        <v>12462947</v>
      </c>
      <c r="D82" s="184"/>
      <c r="E82" s="45">
        <v>281395249716</v>
      </c>
      <c r="F82" s="184"/>
      <c r="G82" s="184">
        <v>401791107559</v>
      </c>
      <c r="H82" s="45"/>
      <c r="I82" s="6">
        <v>0</v>
      </c>
      <c r="J82" s="6">
        <v>0</v>
      </c>
      <c r="K82" s="6"/>
      <c r="L82" s="6">
        <v>0</v>
      </c>
      <c r="M82" s="6">
        <v>0</v>
      </c>
      <c r="O82" s="45">
        <v>12462947</v>
      </c>
      <c r="P82" s="184"/>
      <c r="Q82" s="184">
        <v>34730</v>
      </c>
      <c r="R82" s="184"/>
      <c r="S82" s="45">
        <v>281395249716</v>
      </c>
      <c r="T82" s="184"/>
      <c r="U82" s="184">
        <v>429492310420</v>
      </c>
      <c r="V82" s="355"/>
      <c r="W82" s="181">
        <f t="shared" si="1"/>
        <v>1.8966985130745469E-2</v>
      </c>
      <c r="X82" s="359"/>
    </row>
    <row r="83" spans="1:25" ht="49.5" customHeight="1">
      <c r="A83" s="358" t="s">
        <v>240</v>
      </c>
      <c r="B83" s="354"/>
      <c r="C83" s="45">
        <v>36718</v>
      </c>
      <c r="D83" s="184"/>
      <c r="E83" s="45">
        <v>5515130941</v>
      </c>
      <c r="F83" s="184"/>
      <c r="G83" s="184">
        <v>7094461559</v>
      </c>
      <c r="H83" s="45"/>
      <c r="I83" s="6">
        <v>0</v>
      </c>
      <c r="J83" s="6">
        <v>0</v>
      </c>
      <c r="K83" s="6"/>
      <c r="L83" s="6">
        <v>0</v>
      </c>
      <c r="M83" s="6">
        <v>0</v>
      </c>
      <c r="O83" s="45">
        <v>36718</v>
      </c>
      <c r="P83" s="184"/>
      <c r="Q83" s="184">
        <v>155576</v>
      </c>
      <c r="R83" s="184"/>
      <c r="S83" s="45">
        <v>5515130941</v>
      </c>
      <c r="T83" s="184"/>
      <c r="U83" s="184">
        <v>5668282414</v>
      </c>
      <c r="V83" s="355"/>
      <c r="W83" s="181">
        <f t="shared" si="1"/>
        <v>2.5031933204594493E-4</v>
      </c>
      <c r="X83" s="359"/>
    </row>
    <row r="84" spans="1:25" ht="49.5" customHeight="1">
      <c r="A84" s="358" t="s">
        <v>241</v>
      </c>
      <c r="B84" s="354"/>
      <c r="C84" s="45">
        <v>17398203</v>
      </c>
      <c r="D84" s="184"/>
      <c r="E84" s="45">
        <v>172548775770</v>
      </c>
      <c r="F84" s="184"/>
      <c r="G84" s="184">
        <v>171385303618</v>
      </c>
      <c r="H84" s="45"/>
      <c r="I84" s="6">
        <v>0</v>
      </c>
      <c r="J84" s="6">
        <v>0</v>
      </c>
      <c r="K84" s="6"/>
      <c r="L84" s="6">
        <v>1</v>
      </c>
      <c r="M84" s="6">
        <v>1</v>
      </c>
      <c r="O84" s="45">
        <v>17398202</v>
      </c>
      <c r="P84" s="184"/>
      <c r="Q84" s="184">
        <v>10000</v>
      </c>
      <c r="R84" s="184"/>
      <c r="S84" s="45">
        <v>172548765852</v>
      </c>
      <c r="T84" s="184"/>
      <c r="U84" s="184">
        <v>172637138989</v>
      </c>
      <c r="V84" s="355"/>
      <c r="W84" s="181">
        <f t="shared" si="1"/>
        <v>7.623899121771853E-3</v>
      </c>
      <c r="X84" s="359"/>
    </row>
    <row r="85" spans="1:25" ht="49.5" customHeight="1">
      <c r="A85" s="358" t="s">
        <v>380</v>
      </c>
      <c r="B85" s="354"/>
      <c r="C85" s="45">
        <v>5839956</v>
      </c>
      <c r="D85" s="184"/>
      <c r="E85" s="45">
        <v>52078511692</v>
      </c>
      <c r="F85" s="184"/>
      <c r="G85" s="184">
        <v>51733118464</v>
      </c>
      <c r="H85" s="45"/>
      <c r="I85" s="6">
        <v>0</v>
      </c>
      <c r="J85" s="6">
        <v>0</v>
      </c>
      <c r="K85" s="6"/>
      <c r="L85" s="6">
        <v>0</v>
      </c>
      <c r="M85" s="6">
        <v>0</v>
      </c>
      <c r="O85" s="45">
        <v>5839956</v>
      </c>
      <c r="P85" s="184"/>
      <c r="Q85" s="184">
        <v>9000</v>
      </c>
      <c r="R85" s="184"/>
      <c r="S85" s="45">
        <v>52078511692</v>
      </c>
      <c r="T85" s="184"/>
      <c r="U85" s="184">
        <v>52153318264</v>
      </c>
      <c r="V85" s="355"/>
      <c r="W85" s="181">
        <f t="shared" si="1"/>
        <v>2.3031639636690942E-3</v>
      </c>
      <c r="X85" s="359"/>
    </row>
    <row r="86" spans="1:25" ht="49.5" customHeight="1">
      <c r="A86" s="358" t="s">
        <v>345</v>
      </c>
      <c r="B86" s="354"/>
      <c r="C86" s="45">
        <v>9823878</v>
      </c>
      <c r="D86" s="184"/>
      <c r="E86" s="45">
        <v>104296056448</v>
      </c>
      <c r="F86" s="184"/>
      <c r="G86" s="184">
        <v>90655836638</v>
      </c>
      <c r="H86" s="45"/>
      <c r="I86" s="6">
        <v>0</v>
      </c>
      <c r="J86" s="6">
        <v>0</v>
      </c>
      <c r="K86" s="6"/>
      <c r="L86" s="6">
        <v>0</v>
      </c>
      <c r="M86" s="6">
        <v>0</v>
      </c>
      <c r="O86" s="45">
        <v>9823878</v>
      </c>
      <c r="P86" s="184"/>
      <c r="Q86" s="184">
        <v>9600</v>
      </c>
      <c r="R86" s="184"/>
      <c r="S86" s="45">
        <v>104296056448</v>
      </c>
      <c r="T86" s="184"/>
      <c r="U86" s="184">
        <v>93580218465</v>
      </c>
      <c r="V86" s="355"/>
      <c r="W86" s="181">
        <f t="shared" si="1"/>
        <v>4.1326342034432731E-3</v>
      </c>
      <c r="X86" s="359"/>
    </row>
    <row r="87" spans="1:25" ht="49.5" customHeight="1">
      <c r="A87" s="358" t="s">
        <v>245</v>
      </c>
      <c r="B87" s="354"/>
      <c r="C87" s="45">
        <v>33509349</v>
      </c>
      <c r="D87" s="184"/>
      <c r="E87" s="45">
        <v>288236656615</v>
      </c>
      <c r="F87" s="184"/>
      <c r="G87" s="184">
        <v>332835720542</v>
      </c>
      <c r="H87" s="45"/>
      <c r="I87" s="6">
        <v>0</v>
      </c>
      <c r="J87" s="6">
        <v>0</v>
      </c>
      <c r="K87" s="6"/>
      <c r="L87" s="6">
        <v>0</v>
      </c>
      <c r="M87" s="6">
        <v>0</v>
      </c>
      <c r="O87" s="45">
        <v>33509349</v>
      </c>
      <c r="P87" s="184"/>
      <c r="Q87" s="184">
        <v>10490</v>
      </c>
      <c r="R87" s="184"/>
      <c r="S87" s="45">
        <v>288236656615</v>
      </c>
      <c r="T87" s="184"/>
      <c r="U87" s="184">
        <v>348795874974</v>
      </c>
      <c r="V87" s="355"/>
      <c r="W87" s="181">
        <f t="shared" si="1"/>
        <v>1.5403316925110535E-2</v>
      </c>
      <c r="X87" s="359"/>
    </row>
    <row r="88" spans="1:25" ht="49.5" customHeight="1">
      <c r="A88" s="358" t="s">
        <v>90</v>
      </c>
      <c r="B88" s="354"/>
      <c r="C88" s="45">
        <v>20702687</v>
      </c>
      <c r="D88" s="184"/>
      <c r="E88" s="45">
        <v>92650684074</v>
      </c>
      <c r="F88" s="184"/>
      <c r="G88" s="184">
        <v>72946968724</v>
      </c>
      <c r="H88" s="45"/>
      <c r="I88" s="6">
        <v>0</v>
      </c>
      <c r="J88" s="6">
        <v>0</v>
      </c>
      <c r="K88" s="6"/>
      <c r="L88" s="6">
        <v>0</v>
      </c>
      <c r="M88" s="6">
        <v>0</v>
      </c>
      <c r="O88" s="45">
        <v>20702687</v>
      </c>
      <c r="P88" s="184"/>
      <c r="Q88" s="184">
        <v>3389</v>
      </c>
      <c r="R88" s="184"/>
      <c r="S88" s="45">
        <v>92650684074</v>
      </c>
      <c r="T88" s="184"/>
      <c r="U88" s="184">
        <v>69619058576</v>
      </c>
      <c r="V88" s="355"/>
      <c r="W88" s="181">
        <f t="shared" si="1"/>
        <v>3.074475646691346E-3</v>
      </c>
      <c r="X88" s="359"/>
    </row>
    <row r="89" spans="1:25" ht="49.5" customHeight="1">
      <c r="A89" s="358" t="s">
        <v>92</v>
      </c>
      <c r="B89" s="354"/>
      <c r="C89" s="45">
        <v>183242600</v>
      </c>
      <c r="D89" s="184"/>
      <c r="E89" s="45">
        <v>299234308183</v>
      </c>
      <c r="F89" s="184"/>
      <c r="G89" s="184">
        <v>298013034780</v>
      </c>
      <c r="H89" s="45"/>
      <c r="I89" s="6">
        <v>0</v>
      </c>
      <c r="J89" s="6">
        <v>0</v>
      </c>
      <c r="K89" s="6"/>
      <c r="L89" s="6">
        <v>87575350</v>
      </c>
      <c r="M89" s="6">
        <v>134919261080</v>
      </c>
      <c r="O89" s="45">
        <v>95667250</v>
      </c>
      <c r="P89" s="184"/>
      <c r="Q89" s="184">
        <v>1306</v>
      </c>
      <c r="R89" s="184"/>
      <c r="S89" s="45">
        <v>156224171506</v>
      </c>
      <c r="T89" s="184"/>
      <c r="U89" s="184">
        <v>123975631262</v>
      </c>
      <c r="V89" s="355"/>
      <c r="W89" s="181">
        <f t="shared" si="1"/>
        <v>5.47493842770238E-3</v>
      </c>
      <c r="X89" s="359"/>
    </row>
    <row r="90" spans="1:25" ht="49.5" customHeight="1">
      <c r="A90" s="358" t="s">
        <v>247</v>
      </c>
      <c r="B90" s="354"/>
      <c r="C90" s="45">
        <v>7591277</v>
      </c>
      <c r="D90" s="184"/>
      <c r="E90" s="45">
        <v>156665271893</v>
      </c>
      <c r="F90" s="184"/>
      <c r="G90" s="184">
        <v>128732072971</v>
      </c>
      <c r="H90" s="45"/>
      <c r="I90" s="6">
        <v>0</v>
      </c>
      <c r="J90" s="6">
        <v>0</v>
      </c>
      <c r="K90" s="6"/>
      <c r="L90" s="6">
        <v>0</v>
      </c>
      <c r="M90" s="6">
        <v>0</v>
      </c>
      <c r="O90" s="45">
        <v>7591277</v>
      </c>
      <c r="P90" s="184"/>
      <c r="Q90" s="184">
        <v>17410</v>
      </c>
      <c r="R90" s="184"/>
      <c r="S90" s="45">
        <v>156665271893</v>
      </c>
      <c r="T90" s="184"/>
      <c r="U90" s="184">
        <v>131142503830</v>
      </c>
      <c r="V90" s="355"/>
      <c r="W90" s="181">
        <f t="shared" si="1"/>
        <v>5.7914376108851333E-3</v>
      </c>
      <c r="X90" s="359"/>
    </row>
    <row r="91" spans="1:25" ht="49.5" customHeight="1">
      <c r="A91" s="358" t="s">
        <v>249</v>
      </c>
      <c r="B91" s="354"/>
      <c r="C91" s="45">
        <v>13197489</v>
      </c>
      <c r="D91" s="184"/>
      <c r="E91" s="45">
        <v>49529590915</v>
      </c>
      <c r="F91" s="184"/>
      <c r="G91" s="184">
        <v>113013926903</v>
      </c>
      <c r="H91" s="45"/>
      <c r="I91" s="6">
        <v>0</v>
      </c>
      <c r="J91" s="6">
        <v>0</v>
      </c>
      <c r="K91" s="6"/>
      <c r="L91" s="6">
        <v>0</v>
      </c>
      <c r="M91" s="6">
        <v>0</v>
      </c>
      <c r="O91" s="45">
        <v>13197489</v>
      </c>
      <c r="P91" s="184"/>
      <c r="Q91" s="184">
        <v>9140</v>
      </c>
      <c r="R91" s="184"/>
      <c r="S91" s="45">
        <v>49529590915</v>
      </c>
      <c r="T91" s="184"/>
      <c r="U91" s="184">
        <v>119692617832</v>
      </c>
      <c r="V91" s="355"/>
      <c r="W91" s="181">
        <f t="shared" si="1"/>
        <v>5.2857945243757927E-3</v>
      </c>
      <c r="X91" s="359"/>
    </row>
    <row r="92" spans="1:25" ht="49.5" customHeight="1">
      <c r="A92" s="358" t="s">
        <v>251</v>
      </c>
      <c r="B92" s="354"/>
      <c r="C92" s="45">
        <v>28830332</v>
      </c>
      <c r="D92" s="184"/>
      <c r="E92" s="45">
        <v>218128741956</v>
      </c>
      <c r="F92" s="184"/>
      <c r="G92" s="184">
        <v>392780611619</v>
      </c>
      <c r="H92" s="45"/>
      <c r="I92" s="6">
        <v>0</v>
      </c>
      <c r="J92" s="6">
        <v>0</v>
      </c>
      <c r="K92" s="6"/>
      <c r="L92" s="6">
        <v>0</v>
      </c>
      <c r="M92" s="6">
        <v>0</v>
      </c>
      <c r="O92" s="45">
        <v>28830332</v>
      </c>
      <c r="P92" s="184"/>
      <c r="Q92" s="184">
        <v>14770</v>
      </c>
      <c r="R92" s="184"/>
      <c r="S92" s="45">
        <v>218128741956</v>
      </c>
      <c r="T92" s="184"/>
      <c r="U92" s="184">
        <v>422532384094</v>
      </c>
      <c r="V92" s="355"/>
      <c r="W92" s="181">
        <f t="shared" si="1"/>
        <v>1.8659624984978869E-2</v>
      </c>
      <c r="X92" s="359"/>
    </row>
    <row r="93" spans="1:25" ht="49.5" customHeight="1">
      <c r="A93" s="358" t="s">
        <v>252</v>
      </c>
      <c r="B93" s="354"/>
      <c r="C93" s="45">
        <v>720525</v>
      </c>
      <c r="D93" s="184"/>
      <c r="E93" s="45">
        <v>5331640210</v>
      </c>
      <c r="F93" s="184"/>
      <c r="G93" s="184">
        <v>5176276676</v>
      </c>
      <c r="H93" s="45"/>
      <c r="I93" s="6">
        <v>0</v>
      </c>
      <c r="J93" s="6">
        <v>0</v>
      </c>
      <c r="K93" s="6"/>
      <c r="L93" s="6">
        <v>0</v>
      </c>
      <c r="M93" s="6">
        <v>0</v>
      </c>
      <c r="O93" s="45">
        <v>720525</v>
      </c>
      <c r="P93" s="184"/>
      <c r="Q93" s="184">
        <v>7520</v>
      </c>
      <c r="R93" s="184"/>
      <c r="S93" s="45">
        <v>5331640210</v>
      </c>
      <c r="T93" s="184"/>
      <c r="U93" s="184">
        <v>5376464173</v>
      </c>
      <c r="V93" s="355"/>
      <c r="W93" s="181">
        <f t="shared" si="1"/>
        <v>2.3743222765864005E-4</v>
      </c>
      <c r="X93" s="359"/>
    </row>
    <row r="94" spans="1:25" ht="49.5" customHeight="1">
      <c r="A94" s="358" t="s">
        <v>366</v>
      </c>
      <c r="B94" s="354"/>
      <c r="C94" s="45">
        <v>20377978</v>
      </c>
      <c r="D94" s="184"/>
      <c r="E94" s="45">
        <v>333799078609</v>
      </c>
      <c r="F94" s="184"/>
      <c r="G94" s="184">
        <v>208169596891</v>
      </c>
      <c r="H94" s="45"/>
      <c r="I94" s="6">
        <v>20377978</v>
      </c>
      <c r="J94" s="6">
        <v>0</v>
      </c>
      <c r="K94" s="6"/>
      <c r="L94" s="6">
        <v>0</v>
      </c>
      <c r="M94" s="6">
        <v>0</v>
      </c>
      <c r="O94" s="45">
        <v>40755956</v>
      </c>
      <c r="P94" s="184"/>
      <c r="Q94" s="184">
        <v>5147.5</v>
      </c>
      <c r="R94" s="184"/>
      <c r="S94" s="45">
        <v>333799078609</v>
      </c>
      <c r="T94" s="184"/>
      <c r="U94" s="184">
        <v>208169596891</v>
      </c>
      <c r="V94" s="355"/>
      <c r="W94" s="181">
        <f t="shared" si="1"/>
        <v>9.1930624905572564E-3</v>
      </c>
      <c r="X94" s="359"/>
    </row>
    <row r="95" spans="1:25" ht="49.5" customHeight="1">
      <c r="A95" s="358" t="s">
        <v>367</v>
      </c>
      <c r="B95" s="354"/>
      <c r="C95" s="45">
        <v>11187641</v>
      </c>
      <c r="D95" s="184"/>
      <c r="E95" s="45">
        <v>613489701814</v>
      </c>
      <c r="F95" s="184"/>
      <c r="G95" s="184">
        <v>468690997794</v>
      </c>
      <c r="H95" s="45"/>
      <c r="I95" s="6">
        <v>0</v>
      </c>
      <c r="J95" s="6">
        <v>0</v>
      </c>
      <c r="K95" s="6"/>
      <c r="L95" s="6">
        <v>0</v>
      </c>
      <c r="M95" s="6">
        <v>0</v>
      </c>
      <c r="O95" s="45">
        <v>11187641</v>
      </c>
      <c r="P95" s="184"/>
      <c r="Q95" s="184">
        <v>42128</v>
      </c>
      <c r="R95" s="184"/>
      <c r="S95" s="45">
        <v>613489701814</v>
      </c>
      <c r="T95" s="184"/>
      <c r="U95" s="184">
        <v>467669691025</v>
      </c>
      <c r="V95" s="355"/>
      <c r="W95" s="181">
        <f t="shared" si="1"/>
        <v>2.0652952010007497E-2</v>
      </c>
      <c r="X95" s="359"/>
      <c r="Y95" s="357"/>
    </row>
    <row r="96" spans="1:25" ht="49.5" customHeight="1">
      <c r="A96" s="358" t="s">
        <v>254</v>
      </c>
      <c r="B96" s="354"/>
      <c r="C96" s="45">
        <v>1540162</v>
      </c>
      <c r="D96" s="184"/>
      <c r="E96" s="45">
        <v>45894949840</v>
      </c>
      <c r="F96" s="184"/>
      <c r="G96" s="184">
        <v>32979776305</v>
      </c>
      <c r="H96" s="45"/>
      <c r="I96" s="6">
        <v>0</v>
      </c>
      <c r="J96" s="6">
        <v>0</v>
      </c>
      <c r="K96" s="6"/>
      <c r="L96" s="6">
        <v>0</v>
      </c>
      <c r="M96" s="6">
        <v>0</v>
      </c>
      <c r="O96" s="45">
        <v>1540162</v>
      </c>
      <c r="P96" s="184"/>
      <c r="Q96" s="184">
        <v>22140</v>
      </c>
      <c r="R96" s="184"/>
      <c r="S96" s="45">
        <v>45894949840</v>
      </c>
      <c r="T96" s="184"/>
      <c r="U96" s="184">
        <v>33835599971</v>
      </c>
      <c r="V96" s="355"/>
      <c r="W96" s="181">
        <f t="shared" si="1"/>
        <v>1.4942277334656661E-3</v>
      </c>
      <c r="X96" s="359"/>
      <c r="Y96" s="357"/>
    </row>
    <row r="97" spans="1:26" ht="49.5" customHeight="1">
      <c r="A97" s="358" t="s">
        <v>256</v>
      </c>
      <c r="B97" s="354"/>
      <c r="C97" s="45">
        <v>5964016</v>
      </c>
      <c r="D97" s="184"/>
      <c r="E97" s="45">
        <v>41670876106</v>
      </c>
      <c r="F97" s="184"/>
      <c r="G97" s="184">
        <v>49473762350</v>
      </c>
      <c r="H97" s="45"/>
      <c r="I97" s="6">
        <v>0</v>
      </c>
      <c r="J97" s="6">
        <v>0</v>
      </c>
      <c r="K97" s="6"/>
      <c r="L97" s="6">
        <v>0</v>
      </c>
      <c r="M97" s="6">
        <v>0</v>
      </c>
      <c r="O97" s="45">
        <v>5964016</v>
      </c>
      <c r="P97" s="184"/>
      <c r="Q97" s="184">
        <v>8600</v>
      </c>
      <c r="R97" s="184"/>
      <c r="S97" s="45">
        <v>41670876106</v>
      </c>
      <c r="T97" s="184"/>
      <c r="U97" s="184">
        <v>50894061747</v>
      </c>
      <c r="V97" s="355"/>
      <c r="W97" s="181">
        <f t="shared" si="1"/>
        <v>2.2475534229113867E-3</v>
      </c>
      <c r="X97" s="359"/>
      <c r="Y97" s="357"/>
    </row>
    <row r="98" spans="1:26" ht="49.5" customHeight="1">
      <c r="A98" s="358" t="s">
        <v>376</v>
      </c>
      <c r="B98" s="354"/>
      <c r="C98" s="45">
        <v>120481</v>
      </c>
      <c r="D98" s="184"/>
      <c r="E98" s="45">
        <v>346105134</v>
      </c>
      <c r="F98" s="184"/>
      <c r="G98" s="184">
        <v>348367776</v>
      </c>
      <c r="H98" s="45"/>
      <c r="I98" s="6">
        <v>0</v>
      </c>
      <c r="J98" s="6">
        <v>0</v>
      </c>
      <c r="K98" s="6"/>
      <c r="L98" s="6">
        <v>0</v>
      </c>
      <c r="M98" s="6">
        <v>0</v>
      </c>
      <c r="O98" s="45">
        <v>120481</v>
      </c>
      <c r="P98" s="184"/>
      <c r="Q98" s="184">
        <v>2914</v>
      </c>
      <c r="R98" s="184"/>
      <c r="S98" s="45">
        <v>346105134</v>
      </c>
      <c r="T98" s="184"/>
      <c r="U98" s="184">
        <v>348367776</v>
      </c>
      <c r="V98" s="355"/>
      <c r="W98" s="181">
        <f t="shared" si="1"/>
        <v>1.5384411471677843E-5</v>
      </c>
      <c r="X98" s="359"/>
      <c r="Y98" s="357"/>
    </row>
    <row r="99" spans="1:26" ht="49.5" customHeight="1">
      <c r="A99" s="358" t="s">
        <v>356</v>
      </c>
      <c r="B99" s="354"/>
      <c r="C99" s="45">
        <v>15822216</v>
      </c>
      <c r="D99" s="184"/>
      <c r="E99" s="45">
        <v>136187008274</v>
      </c>
      <c r="F99" s="184"/>
      <c r="G99" s="184">
        <v>129681258836</v>
      </c>
      <c r="H99" s="45"/>
      <c r="I99" s="6">
        <v>0</v>
      </c>
      <c r="J99" s="6">
        <v>0</v>
      </c>
      <c r="K99" s="6"/>
      <c r="L99" s="6">
        <v>0</v>
      </c>
      <c r="M99" s="6">
        <v>0</v>
      </c>
      <c r="O99" s="45">
        <v>15822216</v>
      </c>
      <c r="P99" s="184"/>
      <c r="Q99" s="184">
        <v>6608</v>
      </c>
      <c r="R99" s="184"/>
      <c r="S99" s="45">
        <v>136187008274</v>
      </c>
      <c r="T99" s="184"/>
      <c r="U99" s="184">
        <v>103745007069</v>
      </c>
      <c r="V99" s="355"/>
      <c r="W99" s="181">
        <f t="shared" si="1"/>
        <v>4.5815255796839904E-3</v>
      </c>
      <c r="X99" s="359"/>
      <c r="Y99" s="357"/>
    </row>
    <row r="100" spans="1:26" ht="49.5" customHeight="1">
      <c r="A100" s="358" t="s">
        <v>267</v>
      </c>
      <c r="B100" s="354"/>
      <c r="C100" s="45">
        <v>49533380</v>
      </c>
      <c r="D100" s="184"/>
      <c r="E100" s="45">
        <v>165386228602</v>
      </c>
      <c r="F100" s="184"/>
      <c r="G100" s="184">
        <v>162098306040</v>
      </c>
      <c r="H100" s="45"/>
      <c r="I100" s="6">
        <v>0</v>
      </c>
      <c r="J100" s="6">
        <v>0</v>
      </c>
      <c r="K100" s="6"/>
      <c r="L100" s="6">
        <v>0</v>
      </c>
      <c r="M100" s="6">
        <v>0</v>
      </c>
      <c r="O100" s="45">
        <v>49533380</v>
      </c>
      <c r="P100" s="184"/>
      <c r="Q100" s="184">
        <v>3120</v>
      </c>
      <c r="R100" s="184"/>
      <c r="S100" s="45">
        <v>165386228602</v>
      </c>
      <c r="T100" s="184"/>
      <c r="U100" s="184">
        <v>153349519359</v>
      </c>
      <c r="V100" s="355"/>
      <c r="W100" s="181">
        <f t="shared" si="1"/>
        <v>6.7721306829564018E-3</v>
      </c>
      <c r="X100" s="359"/>
      <c r="Y100" s="360"/>
    </row>
    <row r="101" spans="1:26" ht="28.5" customHeight="1" thickBot="1">
      <c r="C101" s="132"/>
      <c r="E101" s="133">
        <f>SUM(E10:E100)</f>
        <v>21641264496654</v>
      </c>
      <c r="G101" s="195">
        <f>SUM(G10:G100)</f>
        <v>20915535227346</v>
      </c>
      <c r="J101" s="133">
        <f>SUM(J10:J100)</f>
        <v>9084595768</v>
      </c>
      <c r="K101" s="361"/>
      <c r="M101" s="133">
        <f>SUM(M10:M100)</f>
        <v>778783381462</v>
      </c>
      <c r="S101" s="133">
        <f>SUM(S10:S100)</f>
        <v>20749122989537</v>
      </c>
      <c r="U101" s="133">
        <f>SUM(U10:U100)</f>
        <v>21669351999569</v>
      </c>
      <c r="V101" s="361"/>
      <c r="W101" s="182">
        <f>SUM(W10:W100)</f>
        <v>0.95694909360960678</v>
      </c>
    </row>
    <row r="102" spans="1:26" ht="31.5" thickTop="1"/>
    <row r="106" spans="1:26">
      <c r="Y106" s="357"/>
    </row>
    <row r="107" spans="1:26">
      <c r="Z107" s="357"/>
    </row>
    <row r="108" spans="1:26">
      <c r="Y108" s="357"/>
    </row>
    <row r="109" spans="1:26">
      <c r="Y109" s="357"/>
    </row>
    <row r="110" spans="1:26">
      <c r="Y110" s="357"/>
      <c r="Z110" s="357"/>
    </row>
    <row r="111" spans="1:26">
      <c r="U111" s="137"/>
      <c r="Y111" s="362"/>
    </row>
  </sheetData>
  <autoFilter ref="A9:W101" xr:uid="{00000000-0009-0000-0000-000001000000}">
    <sortState xmlns:xlrd2="http://schemas.microsoft.com/office/spreadsheetml/2017/richdata2" ref="A11:W101">
      <sortCondition ref="A9:A101"/>
    </sortState>
  </autoFilter>
  <mergeCells count="23"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  <mergeCell ref="W8:W9"/>
    <mergeCell ref="I8:J8"/>
    <mergeCell ref="L8:M8"/>
    <mergeCell ref="O8:O9"/>
    <mergeCell ref="P8:P9"/>
    <mergeCell ref="Q8:Q9"/>
    <mergeCell ref="S8:S9"/>
  </mergeCells>
  <printOptions horizontalCentered="1"/>
  <pageMargins left="0" right="0" top="0.74803149606299202" bottom="0.74803149606299202" header="0.31496062992126" footer="0.31496062992126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F050-A071-46F1-8426-E0F2701760B0}">
  <sheetPr>
    <tabColor rgb="FF92D050"/>
    <pageSetUpPr fitToPage="1"/>
  </sheetPr>
  <dimension ref="A1:Z18"/>
  <sheetViews>
    <sheetView rightToLeft="1" view="pageBreakPreview" zoomScale="55" zoomScaleNormal="55" zoomScaleSheetLayoutView="55" workbookViewId="0">
      <selection activeCell="I23" sqref="I23"/>
    </sheetView>
  </sheetViews>
  <sheetFormatPr defaultColWidth="9.140625" defaultRowHeight="30.75"/>
  <cols>
    <col min="1" max="1" width="55.42578125" style="135" bestFit="1" customWidth="1"/>
    <col min="2" max="2" width="1.85546875" style="135" customWidth="1"/>
    <col min="3" max="3" width="22.5703125" style="4" customWidth="1"/>
    <col min="4" max="4" width="1.140625" style="4" customWidth="1"/>
    <col min="5" max="5" width="28.42578125" style="4" bestFit="1" customWidth="1"/>
    <col min="6" max="6" width="1.42578125" style="4" customWidth="1"/>
    <col min="7" max="7" width="28.42578125" style="4" bestFit="1" customWidth="1"/>
    <col min="8" max="8" width="1.5703125" style="4" customWidth="1"/>
    <col min="9" max="9" width="18.85546875" style="4" bestFit="1" customWidth="1"/>
    <col min="10" max="10" width="28.42578125" style="4" bestFit="1" customWidth="1"/>
    <col min="11" max="11" width="1.42578125" style="4" customWidth="1"/>
    <col min="12" max="12" width="21.140625" style="4" bestFit="1" customWidth="1"/>
    <col min="13" max="13" width="26.85546875" style="4" bestFit="1" customWidth="1"/>
    <col min="14" max="14" width="1.140625" style="4" customWidth="1"/>
    <col min="15" max="15" width="21.140625" style="4" bestFit="1" customWidth="1"/>
    <col min="16" max="16" width="1.42578125" style="4" customWidth="1"/>
    <col min="17" max="17" width="17.5703125" style="4" bestFit="1" customWidth="1"/>
    <col min="18" max="18" width="1.5703125" style="4" customWidth="1"/>
    <col min="19" max="19" width="28.42578125" style="4" bestFit="1" customWidth="1"/>
    <col min="20" max="20" width="1.85546875" style="4" customWidth="1"/>
    <col min="21" max="21" width="28.42578125" style="4" bestFit="1" customWidth="1"/>
    <col min="22" max="22" width="1.5703125" style="135" customWidth="1"/>
    <col min="23" max="23" width="23.5703125" style="8" bestFit="1" customWidth="1"/>
    <col min="24" max="24" width="29.28515625" style="189" bestFit="1" customWidth="1"/>
    <col min="25" max="25" width="20.140625" style="135" bestFit="1" customWidth="1"/>
    <col min="26" max="26" width="22.85546875" style="135" bestFit="1" customWidth="1"/>
    <col min="27" max="27" width="18.85546875" style="135" bestFit="1" customWidth="1"/>
    <col min="28" max="33" width="9.140625" style="135"/>
    <col min="34" max="34" width="17.140625" style="135" bestFit="1" customWidth="1"/>
    <col min="35" max="16384" width="9.140625" style="135"/>
  </cols>
  <sheetData>
    <row r="1" spans="1:26" ht="31.5">
      <c r="A1" s="265" t="s">
        <v>121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</row>
    <row r="2" spans="1:26" ht="31.5">
      <c r="A2" s="265" t="s">
        <v>45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</row>
    <row r="3" spans="1:26" ht="31.5">
      <c r="A3" s="265" t="s">
        <v>394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</row>
    <row r="4" spans="1:26" ht="31.5">
      <c r="A4" s="266" t="s">
        <v>22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</row>
    <row r="5" spans="1:26" ht="31.5">
      <c r="A5" s="266" t="s">
        <v>357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</row>
    <row r="7" spans="1:26" ht="36.75" customHeight="1" thickBot="1">
      <c r="A7" s="152"/>
      <c r="B7" s="190"/>
      <c r="C7" s="267" t="s">
        <v>384</v>
      </c>
      <c r="D7" s="267"/>
      <c r="E7" s="267"/>
      <c r="F7" s="267"/>
      <c r="G7" s="267"/>
      <c r="H7" s="5"/>
      <c r="I7" s="268" t="s">
        <v>7</v>
      </c>
      <c r="J7" s="268"/>
      <c r="K7" s="268"/>
      <c r="L7" s="268"/>
      <c r="M7" s="268"/>
      <c r="O7" s="269" t="s">
        <v>393</v>
      </c>
      <c r="P7" s="269"/>
      <c r="Q7" s="269"/>
      <c r="R7" s="269"/>
      <c r="S7" s="269"/>
      <c r="T7" s="269"/>
      <c r="U7" s="269"/>
      <c r="V7" s="269"/>
      <c r="W7" s="269"/>
    </row>
    <row r="8" spans="1:26" ht="29.25" customHeight="1">
      <c r="A8" s="270" t="s">
        <v>1</v>
      </c>
      <c r="B8" s="191"/>
      <c r="C8" s="260" t="s">
        <v>3</v>
      </c>
      <c r="D8" s="263"/>
      <c r="E8" s="260" t="s">
        <v>0</v>
      </c>
      <c r="F8" s="263"/>
      <c r="G8" s="263" t="s">
        <v>18</v>
      </c>
      <c r="H8" s="45"/>
      <c r="I8" s="259" t="s">
        <v>4</v>
      </c>
      <c r="J8" s="259"/>
      <c r="K8" s="6"/>
      <c r="L8" s="259" t="s">
        <v>5</v>
      </c>
      <c r="M8" s="259"/>
      <c r="O8" s="260" t="s">
        <v>3</v>
      </c>
      <c r="P8" s="262"/>
      <c r="Q8" s="263" t="s">
        <v>30</v>
      </c>
      <c r="R8" s="184"/>
      <c r="S8" s="260" t="s">
        <v>0</v>
      </c>
      <c r="T8" s="262"/>
      <c r="U8" s="263" t="s">
        <v>18</v>
      </c>
      <c r="V8" s="192"/>
      <c r="W8" s="272" t="s">
        <v>19</v>
      </c>
    </row>
    <row r="9" spans="1:26" ht="49.5" customHeight="1" thickBot="1">
      <c r="A9" s="271"/>
      <c r="B9" s="191"/>
      <c r="C9" s="261"/>
      <c r="D9" s="262"/>
      <c r="E9" s="261"/>
      <c r="F9" s="262"/>
      <c r="G9" s="264"/>
      <c r="H9" s="45"/>
      <c r="I9" s="92" t="s">
        <v>3</v>
      </c>
      <c r="J9" s="92" t="s">
        <v>0</v>
      </c>
      <c r="K9" s="6"/>
      <c r="L9" s="92" t="s">
        <v>3</v>
      </c>
      <c r="M9" s="92" t="s">
        <v>44</v>
      </c>
      <c r="O9" s="261"/>
      <c r="P9" s="262"/>
      <c r="Q9" s="264"/>
      <c r="R9" s="184"/>
      <c r="S9" s="261"/>
      <c r="T9" s="262"/>
      <c r="U9" s="264"/>
      <c r="V9" s="192"/>
      <c r="W9" s="273"/>
    </row>
    <row r="10" spans="1:26" ht="49.5" customHeight="1">
      <c r="A10" s="162" t="s">
        <v>358</v>
      </c>
      <c r="B10" s="191"/>
      <c r="C10" s="45">
        <v>811</v>
      </c>
      <c r="D10" s="184"/>
      <c r="E10" s="45">
        <v>1882865533</v>
      </c>
      <c r="F10" s="184"/>
      <c r="G10" s="184">
        <v>3205470365</v>
      </c>
      <c r="H10" s="45"/>
      <c r="I10" s="45">
        <v>0</v>
      </c>
      <c r="J10" s="45">
        <v>0</v>
      </c>
      <c r="K10" s="6"/>
      <c r="L10" s="6">
        <v>0</v>
      </c>
      <c r="M10" s="6">
        <v>0</v>
      </c>
      <c r="O10" s="45">
        <v>811</v>
      </c>
      <c r="P10" s="184"/>
      <c r="Q10" s="184">
        <v>3962000</v>
      </c>
      <c r="R10" s="184"/>
      <c r="S10" s="45">
        <v>1882865533</v>
      </c>
      <c r="T10" s="184"/>
      <c r="U10" s="184">
        <v>4265395306</v>
      </c>
      <c r="V10" s="192"/>
      <c r="W10" s="171">
        <f>U10/درآمدها!$J$6</f>
        <v>1.8739120541664845E-4</v>
      </c>
      <c r="X10" s="194"/>
    </row>
    <row r="11" spans="1:26" ht="28.5" customHeight="1" thickBot="1">
      <c r="C11" s="132"/>
      <c r="E11" s="133">
        <f>SUM(E10:E10)</f>
        <v>1882865533</v>
      </c>
      <c r="G11" s="195">
        <f>SUM(G10:G10)</f>
        <v>3205470365</v>
      </c>
      <c r="J11" s="133">
        <f>SUM(J10:J10)</f>
        <v>0</v>
      </c>
      <c r="K11" s="143"/>
      <c r="M11" s="133">
        <f>SUM(M10:M10)</f>
        <v>0</v>
      </c>
      <c r="S11" s="133">
        <f>SUM(S10:S10)</f>
        <v>1882865533</v>
      </c>
      <c r="T11" s="133">
        <f>SUM(T10:T10)</f>
        <v>0</v>
      </c>
      <c r="U11" s="133">
        <f>SUM(U10:U10)</f>
        <v>4265395306</v>
      </c>
      <c r="V11" s="143"/>
      <c r="W11" s="172">
        <f>SUM(W10)</f>
        <v>1.8739120541664845E-4</v>
      </c>
    </row>
    <row r="12" spans="1:26" ht="31.5" thickTop="1"/>
    <row r="16" spans="1:26">
      <c r="Y16" s="193"/>
      <c r="Z16" s="193"/>
    </row>
    <row r="17" spans="25:26">
      <c r="Y17" s="193"/>
      <c r="Z17" s="193"/>
    </row>
    <row r="18" spans="25:26">
      <c r="Y18" s="193"/>
      <c r="Z18" s="193"/>
    </row>
  </sheetData>
  <autoFilter ref="A9:W11" xr:uid="{00000000-0009-0000-0000-000001000000}">
    <sortState xmlns:xlrd2="http://schemas.microsoft.com/office/spreadsheetml/2017/richdata2" ref="A11:W11">
      <sortCondition ref="A9"/>
    </sortState>
  </autoFilter>
  <mergeCells count="23"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  <mergeCell ref="W8:W9"/>
    <mergeCell ref="I8:J8"/>
    <mergeCell ref="L8:M8"/>
    <mergeCell ref="O8:O9"/>
    <mergeCell ref="P8:P9"/>
    <mergeCell ref="Q8:Q9"/>
    <mergeCell ref="S8:S9"/>
  </mergeCells>
  <printOptions horizontalCentered="1"/>
  <pageMargins left="0" right="0" top="0.74803149606299202" bottom="0.74803149606299202" header="0.31496062992126" footer="0.31496062992126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C8B6B-CE9A-49C7-B14D-101532B8032F}">
  <sheetPr>
    <tabColor rgb="FF00B050"/>
    <pageSetUpPr fitToPage="1"/>
  </sheetPr>
  <dimension ref="A1:AJ20"/>
  <sheetViews>
    <sheetView rightToLeft="1" view="pageBreakPreview" zoomScale="62" zoomScaleNormal="100" zoomScaleSheetLayoutView="62" workbookViewId="0">
      <selection activeCell="G29" sqref="G29"/>
    </sheetView>
  </sheetViews>
  <sheetFormatPr defaultColWidth="9.140625" defaultRowHeight="27.75"/>
  <cols>
    <col min="1" max="1" width="48.85546875" style="144" customWidth="1"/>
    <col min="2" max="2" width="0.5703125" style="144" customWidth="1"/>
    <col min="3" max="3" width="14.140625" style="144" customWidth="1"/>
    <col min="4" max="4" width="0.5703125" style="144" customWidth="1"/>
    <col min="5" max="5" width="20.28515625" style="144" customWidth="1"/>
    <col min="6" max="6" width="0.5703125" style="144" customWidth="1"/>
    <col min="7" max="7" width="19.7109375" style="144" bestFit="1" customWidth="1"/>
    <col min="8" max="8" width="0.5703125" style="144" customWidth="1"/>
    <col min="9" max="9" width="16.5703125" style="144" bestFit="1" customWidth="1"/>
    <col min="10" max="10" width="0.42578125" style="144" customWidth="1"/>
    <col min="11" max="11" width="17.140625" style="144" bestFit="1" customWidth="1"/>
    <col min="12" max="12" width="0.7109375" style="144" customWidth="1"/>
    <col min="13" max="13" width="12.140625" style="144" bestFit="1" customWidth="1"/>
    <col min="14" max="14" width="1.140625" style="144" customWidth="1"/>
    <col min="15" max="15" width="23.7109375" style="144" bestFit="1" customWidth="1"/>
    <col min="16" max="16" width="0.5703125" style="144" customWidth="1"/>
    <col min="17" max="17" width="23.7109375" style="144" bestFit="1" customWidth="1"/>
    <col min="18" max="18" width="0.5703125" style="144" customWidth="1"/>
    <col min="19" max="19" width="13" style="144" bestFit="1" customWidth="1"/>
    <col min="20" max="20" width="24.5703125" style="144" bestFit="1" customWidth="1"/>
    <col min="21" max="21" width="0.5703125" style="144" customWidth="1"/>
    <col min="22" max="22" width="13" style="144" bestFit="1" customWidth="1"/>
    <col min="23" max="23" width="24.5703125" style="144" bestFit="1" customWidth="1"/>
    <col min="24" max="24" width="0.5703125" style="144" customWidth="1"/>
    <col min="25" max="25" width="13.7109375" style="144" bestFit="1" customWidth="1"/>
    <col min="26" max="26" width="0.42578125" style="144" customWidth="1"/>
    <col min="27" max="27" width="21.5703125" style="144" bestFit="1" customWidth="1"/>
    <col min="28" max="28" width="0.7109375" style="144" customWidth="1"/>
    <col min="29" max="29" width="24.5703125" style="144" bestFit="1" customWidth="1"/>
    <col min="30" max="30" width="0.7109375" style="144" customWidth="1"/>
    <col min="31" max="31" width="24.5703125" style="144" bestFit="1" customWidth="1"/>
    <col min="32" max="32" width="0.7109375" style="144" customWidth="1"/>
    <col min="33" max="33" width="14.7109375" style="144" customWidth="1"/>
    <col min="34" max="34" width="9.5703125" style="147" bestFit="1" customWidth="1"/>
    <col min="35" max="36" width="9.140625" style="147"/>
    <col min="37" max="16384" width="9.140625" style="144"/>
  </cols>
  <sheetData>
    <row r="1" spans="1:36" s="49" customFormat="1">
      <c r="A1" s="283" t="s">
        <v>121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153"/>
      <c r="AI1" s="153"/>
      <c r="AJ1" s="153"/>
    </row>
    <row r="2" spans="1:36" s="49" customFormat="1" ht="27">
      <c r="A2" s="276" t="s">
        <v>45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153"/>
      <c r="AI2" s="153"/>
      <c r="AJ2" s="153"/>
    </row>
    <row r="3" spans="1:36" s="49" customFormat="1" ht="27">
      <c r="A3" s="276" t="str">
        <f>' سهام '!$A$3</f>
        <v>برای ماه منتهی به 1405/02/31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153"/>
      <c r="AI3" s="153"/>
      <c r="AJ3" s="153"/>
    </row>
    <row r="4" spans="1:36">
      <c r="A4" s="284" t="s">
        <v>59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</row>
    <row r="5" spans="1:36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</row>
    <row r="6" spans="1:36" ht="27.75" customHeight="1" thickBot="1">
      <c r="A6" s="275" t="s">
        <v>60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 t="str">
        <f>' سهام '!C7</f>
        <v>1405/01/31</v>
      </c>
      <c r="N6" s="275"/>
      <c r="O6" s="275"/>
      <c r="P6" s="275"/>
      <c r="Q6" s="275"/>
      <c r="R6" s="154"/>
      <c r="S6" s="285" t="s">
        <v>7</v>
      </c>
      <c r="T6" s="285"/>
      <c r="U6" s="285"/>
      <c r="V6" s="285"/>
      <c r="W6" s="285"/>
      <c r="X6" s="93"/>
      <c r="Y6" s="275" t="str">
        <f>' سهام '!O7</f>
        <v>1405/02/31</v>
      </c>
      <c r="Z6" s="275"/>
      <c r="AA6" s="275"/>
      <c r="AB6" s="275"/>
      <c r="AC6" s="275"/>
      <c r="AD6" s="275"/>
      <c r="AE6" s="275"/>
      <c r="AF6" s="275"/>
      <c r="AG6" s="275"/>
    </row>
    <row r="7" spans="1:36" ht="26.25" customHeight="1">
      <c r="A7" s="279" t="s">
        <v>61</v>
      </c>
      <c r="B7" s="155"/>
      <c r="C7" s="280" t="s">
        <v>62</v>
      </c>
      <c r="D7" s="155"/>
      <c r="E7" s="282" t="s">
        <v>67</v>
      </c>
      <c r="F7" s="155"/>
      <c r="G7" s="274" t="s">
        <v>63</v>
      </c>
      <c r="H7" s="155"/>
      <c r="I7" s="280" t="s">
        <v>20</v>
      </c>
      <c r="J7" s="155"/>
      <c r="K7" s="282" t="s">
        <v>64</v>
      </c>
      <c r="L7" s="156"/>
      <c r="M7" s="277" t="s">
        <v>3</v>
      </c>
      <c r="N7" s="274"/>
      <c r="O7" s="274" t="s">
        <v>0</v>
      </c>
      <c r="P7" s="274"/>
      <c r="Q7" s="274" t="s">
        <v>18</v>
      </c>
      <c r="R7" s="155"/>
      <c r="S7" s="276" t="s">
        <v>4</v>
      </c>
      <c r="T7" s="276"/>
      <c r="U7" s="93"/>
      <c r="V7" s="276" t="s">
        <v>5</v>
      </c>
      <c r="W7" s="276"/>
      <c r="X7" s="93"/>
      <c r="Y7" s="277" t="s">
        <v>3</v>
      </c>
      <c r="Z7" s="279"/>
      <c r="AA7" s="274" t="s">
        <v>65</v>
      </c>
      <c r="AB7" s="155"/>
      <c r="AC7" s="274" t="s">
        <v>0</v>
      </c>
      <c r="AD7" s="279"/>
      <c r="AE7" s="274" t="s">
        <v>18</v>
      </c>
      <c r="AF7" s="157"/>
      <c r="AG7" s="274" t="s">
        <v>19</v>
      </c>
    </row>
    <row r="8" spans="1:36" s="149" customFormat="1" ht="55.5" customHeight="1" thickBot="1">
      <c r="A8" s="275"/>
      <c r="B8" s="155"/>
      <c r="C8" s="281"/>
      <c r="D8" s="155"/>
      <c r="E8" s="281"/>
      <c r="F8" s="155"/>
      <c r="G8" s="275"/>
      <c r="H8" s="155"/>
      <c r="I8" s="281"/>
      <c r="J8" s="155"/>
      <c r="K8" s="281"/>
      <c r="L8" s="154"/>
      <c r="M8" s="278"/>
      <c r="N8" s="279"/>
      <c r="O8" s="275"/>
      <c r="P8" s="279"/>
      <c r="Q8" s="275"/>
      <c r="R8" s="155"/>
      <c r="S8" s="158" t="s">
        <v>3</v>
      </c>
      <c r="T8" s="158" t="s">
        <v>0</v>
      </c>
      <c r="U8" s="159"/>
      <c r="V8" s="158" t="s">
        <v>3</v>
      </c>
      <c r="W8" s="158" t="s">
        <v>44</v>
      </c>
      <c r="X8" s="159"/>
      <c r="Y8" s="278"/>
      <c r="Z8" s="279"/>
      <c r="AA8" s="275"/>
      <c r="AB8" s="155"/>
      <c r="AC8" s="275"/>
      <c r="AD8" s="279"/>
      <c r="AE8" s="275"/>
      <c r="AF8" s="157"/>
      <c r="AG8" s="275"/>
      <c r="AH8" s="148"/>
      <c r="AI8" s="148"/>
      <c r="AJ8" s="148"/>
    </row>
    <row r="9" spans="1:36" ht="31.5" thickBot="1">
      <c r="A9" s="160"/>
      <c r="B9" s="155"/>
      <c r="C9" s="161"/>
      <c r="D9" s="135"/>
      <c r="E9" s="161"/>
      <c r="F9" s="135"/>
      <c r="G9" s="161"/>
      <c r="H9" s="135"/>
      <c r="I9" s="161"/>
      <c r="J9" s="161"/>
      <c r="K9" s="132"/>
      <c r="L9" s="154"/>
      <c r="M9" s="4"/>
      <c r="N9" s="143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134"/>
      <c r="AB9" s="4"/>
      <c r="AC9" s="4"/>
      <c r="AD9" s="4"/>
      <c r="AE9" s="4"/>
      <c r="AF9" s="149"/>
      <c r="AG9" s="7"/>
      <c r="AH9" s="113"/>
    </row>
    <row r="10" spans="1:36" ht="32.25" thickBot="1">
      <c r="A10" s="152" t="s">
        <v>2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4"/>
      <c r="O10" s="145">
        <f>SUM(O9:O9)</f>
        <v>0</v>
      </c>
      <c r="Q10" s="145">
        <f>SUM(Q9:Q9)</f>
        <v>0</v>
      </c>
      <c r="S10" s="146"/>
      <c r="T10" s="145">
        <f>SUM(T9:T9)</f>
        <v>0</v>
      </c>
      <c r="V10" s="146"/>
      <c r="W10" s="145">
        <f>SUM(W9:W9)</f>
        <v>0</v>
      </c>
      <c r="Y10" s="146"/>
      <c r="AC10" s="145">
        <f>SUM(AC9:AC9)</f>
        <v>0</v>
      </c>
      <c r="AE10" s="145">
        <f>SUM(AE9:AE9)</f>
        <v>0</v>
      </c>
      <c r="AG10" s="163">
        <f>SUM(AG9:AG9)</f>
        <v>0</v>
      </c>
    </row>
    <row r="11" spans="1:36" ht="32.25" thickTop="1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O11" s="164"/>
      <c r="Q11" s="164"/>
      <c r="T11" s="164"/>
      <c r="W11" s="164"/>
      <c r="AC11" s="164"/>
      <c r="AE11" s="164"/>
      <c r="AG11" s="164"/>
    </row>
    <row r="13" spans="1:36" ht="30.75"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6" ht="30.75">
      <c r="M14" s="4"/>
      <c r="N14" s="4"/>
      <c r="O14" s="4"/>
      <c r="P14" s="4"/>
      <c r="Q14" s="4"/>
      <c r="R14" s="4"/>
      <c r="S14" s="4"/>
      <c r="T14" s="4"/>
      <c r="U14" s="4"/>
      <c r="V14" s="4"/>
      <c r="W14" s="137"/>
      <c r="X14" s="4"/>
      <c r="Y14" s="4"/>
      <c r="Z14" s="4"/>
      <c r="AA14" s="4"/>
      <c r="AB14" s="4"/>
      <c r="AC14" s="4"/>
      <c r="AD14" s="4"/>
      <c r="AE14" s="4"/>
    </row>
    <row r="15" spans="1:36" ht="30.75">
      <c r="M15" s="4"/>
      <c r="N15" s="4"/>
      <c r="O15" s="4"/>
      <c r="P15" s="4"/>
      <c r="Q15" s="4"/>
      <c r="R15" s="4"/>
      <c r="S15" s="4"/>
      <c r="T15" s="4"/>
      <c r="U15" s="4"/>
      <c r="V15" s="4"/>
      <c r="W15" s="137"/>
      <c r="X15" s="4"/>
      <c r="Y15" s="4"/>
      <c r="Z15" s="4"/>
      <c r="AA15" s="4"/>
      <c r="AB15" s="4"/>
      <c r="AC15" s="4"/>
      <c r="AD15" s="4"/>
      <c r="AE15" s="4"/>
    </row>
    <row r="17" spans="13:31" ht="30.75"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3:31" ht="30.75">
      <c r="M18" s="4"/>
      <c r="N18" s="4"/>
      <c r="O18" s="4"/>
      <c r="P18" s="4"/>
      <c r="Q18" s="4"/>
      <c r="R18" s="4"/>
      <c r="S18" s="4"/>
      <c r="T18" s="165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3:31" ht="30.75"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3:31">
      <c r="Q20" s="146"/>
      <c r="AE20" s="146"/>
    </row>
  </sheetData>
  <mergeCells count="28">
    <mergeCell ref="A1:AG1"/>
    <mergeCell ref="A2:AG2"/>
    <mergeCell ref="A3:AG3"/>
    <mergeCell ref="A4:AG4"/>
    <mergeCell ref="A6:L6"/>
    <mergeCell ref="M6:Q6"/>
    <mergeCell ref="S6:W6"/>
    <mergeCell ref="Y6:AG6"/>
    <mergeCell ref="S7:T7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Q7:Q8"/>
    <mergeCell ref="AE7:AE8"/>
    <mergeCell ref="AG7:AG8"/>
    <mergeCell ref="V7:W7"/>
    <mergeCell ref="Y7:Y8"/>
    <mergeCell ref="Z7:Z8"/>
    <mergeCell ref="AA7:AA8"/>
    <mergeCell ref="AC7:AC8"/>
    <mergeCell ref="AD7:AD8"/>
  </mergeCells>
  <pageMargins left="0.25" right="0.25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AD5D6-AED5-4413-A354-2904444B01D2}">
  <sheetPr>
    <tabColor rgb="FF00B050"/>
    <pageSetUpPr fitToPage="1"/>
  </sheetPr>
  <dimension ref="A1:O25"/>
  <sheetViews>
    <sheetView rightToLeft="1" view="pageBreakPreview" topLeftCell="A6" zoomScaleNormal="100" zoomScaleSheetLayoutView="100" workbookViewId="0">
      <selection activeCell="I19" sqref="I19"/>
    </sheetView>
  </sheetViews>
  <sheetFormatPr defaultColWidth="9.140625" defaultRowHeight="22.5"/>
  <cols>
    <col min="1" max="1" width="41.140625" bestFit="1" customWidth="1"/>
    <col min="2" max="2" width="1" customWidth="1"/>
    <col min="3" max="3" width="17.85546875" customWidth="1"/>
    <col min="4" max="4" width="1.140625" customWidth="1"/>
    <col min="5" max="5" width="13.5703125" customWidth="1"/>
    <col min="6" max="6" width="1.140625" customWidth="1"/>
    <col min="7" max="7" width="13.5703125" bestFit="1" customWidth="1"/>
    <col min="8" max="8" width="1.140625" customWidth="1"/>
    <col min="9" max="9" width="10.5703125" bestFit="1" customWidth="1"/>
    <col min="10" max="10" width="0.85546875" customWidth="1"/>
    <col min="11" max="11" width="28.140625" customWidth="1"/>
    <col min="12" max="12" width="1.85546875" customWidth="1"/>
    <col min="13" max="13" width="58.28515625" customWidth="1"/>
    <col min="14" max="14" width="20.42578125" style="82" bestFit="1" customWidth="1"/>
    <col min="15" max="15" width="22.28515625" style="89" customWidth="1"/>
  </cols>
  <sheetData>
    <row r="1" spans="1:15" s="84" customFormat="1" ht="26.25">
      <c r="A1" s="290" t="s">
        <v>121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82"/>
      <c r="O1" s="83"/>
    </row>
    <row r="2" spans="1:15" s="84" customFormat="1" ht="23.25" customHeight="1">
      <c r="A2" s="290" t="s">
        <v>45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82"/>
      <c r="O2" s="83"/>
    </row>
    <row r="3" spans="1:15" s="84" customFormat="1" ht="24" customHeight="1">
      <c r="A3" s="290" t="str">
        <f>' سهام '!A3</f>
        <v>برای ماه منتهی به 1405/02/31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82"/>
      <c r="O3" s="83"/>
    </row>
    <row r="5" spans="1:15" s="141" customFormat="1">
      <c r="A5" s="291" t="s">
        <v>93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82"/>
      <c r="O5" s="83"/>
    </row>
    <row r="6" spans="1:15" s="141" customFormat="1">
      <c r="A6" s="291" t="s">
        <v>94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82"/>
      <c r="O6" s="83"/>
    </row>
    <row r="7" spans="1:15" s="141" customFormat="1" ht="27" customHeight="1">
      <c r="N7" s="82"/>
      <c r="O7" s="83"/>
    </row>
    <row r="8" spans="1:15" s="141" customFormat="1">
      <c r="C8" s="288" t="str">
        <f>' سهام '!O7</f>
        <v>1405/02/31</v>
      </c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82"/>
      <c r="O8" s="83"/>
    </row>
    <row r="9" spans="1:15" s="141" customFormat="1" ht="42">
      <c r="A9" s="85" t="s">
        <v>95</v>
      </c>
      <c r="C9" s="85" t="s">
        <v>96</v>
      </c>
      <c r="E9" s="86" t="s">
        <v>97</v>
      </c>
      <c r="G9" s="85" t="s">
        <v>98</v>
      </c>
      <c r="I9" s="85" t="s">
        <v>99</v>
      </c>
      <c r="K9" s="86" t="s">
        <v>100</v>
      </c>
      <c r="M9" s="85" t="s">
        <v>101</v>
      </c>
      <c r="N9" s="82"/>
      <c r="O9" s="87"/>
    </row>
    <row r="10" spans="1:15" s="141" customFormat="1">
      <c r="A10" s="239" t="s">
        <v>385</v>
      </c>
      <c r="C10" s="240">
        <v>115643709</v>
      </c>
      <c r="E10" s="128">
        <v>13032</v>
      </c>
      <c r="G10" s="240">
        <v>10448</v>
      </c>
      <c r="I10" s="241">
        <v>-0.2</v>
      </c>
      <c r="K10" s="128">
        <v>1198905734139</v>
      </c>
      <c r="M10" s="286" t="s">
        <v>391</v>
      </c>
      <c r="N10" s="82"/>
      <c r="O10" s="87"/>
    </row>
    <row r="11" spans="1:15" s="141" customFormat="1">
      <c r="A11" s="239" t="s">
        <v>386</v>
      </c>
      <c r="C11" s="240">
        <v>109389994</v>
      </c>
      <c r="E11" s="128">
        <v>13580</v>
      </c>
      <c r="G11" s="240">
        <v>10856</v>
      </c>
      <c r="I11" s="241">
        <v>-0.2</v>
      </c>
      <c r="K11" s="128">
        <v>1178358107869</v>
      </c>
      <c r="M11" s="287"/>
      <c r="N11" s="82"/>
      <c r="O11" s="87"/>
    </row>
    <row r="12" spans="1:15" s="141" customFormat="1">
      <c r="A12" s="239" t="s">
        <v>387</v>
      </c>
      <c r="C12" s="240">
        <v>97365644</v>
      </c>
      <c r="E12" s="128">
        <v>10500</v>
      </c>
      <c r="G12" s="240">
        <v>8336</v>
      </c>
      <c r="I12" s="241">
        <v>-0.2</v>
      </c>
      <c r="K12" s="128">
        <v>805366031123</v>
      </c>
      <c r="M12" s="287"/>
      <c r="N12" s="82"/>
      <c r="O12" s="87"/>
    </row>
    <row r="13" spans="1:15" s="141" customFormat="1">
      <c r="A13" s="239" t="s">
        <v>388</v>
      </c>
      <c r="C13" s="240">
        <v>333019014</v>
      </c>
      <c r="E13" s="128">
        <v>2610</v>
      </c>
      <c r="G13" s="240">
        <v>1302</v>
      </c>
      <c r="I13" s="241">
        <v>-0.5</v>
      </c>
      <c r="K13" s="128">
        <v>430239099684</v>
      </c>
      <c r="M13" s="287"/>
      <c r="N13" s="82"/>
      <c r="O13" s="87"/>
    </row>
    <row r="14" spans="1:15" s="141" customFormat="1">
      <c r="A14" s="239" t="s">
        <v>400</v>
      </c>
      <c r="C14" s="240">
        <v>95667250</v>
      </c>
      <c r="E14" s="128">
        <v>1600</v>
      </c>
      <c r="G14" s="240">
        <v>1306</v>
      </c>
      <c r="I14" s="241">
        <v>-0.2</v>
      </c>
      <c r="K14" s="128">
        <v>123975631262</v>
      </c>
      <c r="M14" s="287"/>
      <c r="N14" s="82"/>
      <c r="O14" s="87"/>
    </row>
    <row r="15" spans="1:15" s="141" customFormat="1">
      <c r="A15" s="239" t="s">
        <v>397</v>
      </c>
      <c r="C15" s="240">
        <v>18638067</v>
      </c>
      <c r="E15" s="128">
        <v>14860</v>
      </c>
      <c r="G15" s="240">
        <v>7305</v>
      </c>
      <c r="I15" s="241">
        <v>-0.5</v>
      </c>
      <c r="K15" s="128">
        <v>135098631593</v>
      </c>
      <c r="M15" s="287"/>
      <c r="N15" s="82"/>
      <c r="O15" s="87"/>
    </row>
    <row r="16" spans="1:15" s="141" customFormat="1">
      <c r="A16" s="239" t="s">
        <v>389</v>
      </c>
      <c r="C16" s="240">
        <v>11187641</v>
      </c>
      <c r="E16" s="128">
        <v>52700</v>
      </c>
      <c r="G16" s="240">
        <v>42128</v>
      </c>
      <c r="I16" s="241">
        <v>-0.2</v>
      </c>
      <c r="K16" s="128">
        <v>467669691025</v>
      </c>
      <c r="M16" s="287"/>
      <c r="N16" s="82"/>
      <c r="O16" s="87"/>
    </row>
    <row r="17" spans="1:15" s="141" customFormat="1">
      <c r="A17" s="239" t="s">
        <v>396</v>
      </c>
      <c r="C17" s="240">
        <v>9975416</v>
      </c>
      <c r="E17" s="128">
        <v>18970</v>
      </c>
      <c r="G17" s="240">
        <v>21656</v>
      </c>
      <c r="I17" s="241">
        <v>-0.2</v>
      </c>
      <c r="K17" s="128">
        <v>214357715484</v>
      </c>
      <c r="M17" s="287"/>
      <c r="N17" s="82"/>
      <c r="O17" s="87"/>
    </row>
    <row r="18" spans="1:15" s="141" customFormat="1">
      <c r="A18" s="239" t="s">
        <v>398</v>
      </c>
      <c r="C18" s="240">
        <v>15822216</v>
      </c>
      <c r="E18" s="128">
        <v>8260</v>
      </c>
      <c r="G18" s="240">
        <v>6608</v>
      </c>
      <c r="I18" s="241">
        <v>-0.2</v>
      </c>
      <c r="K18" s="128">
        <v>103745007069</v>
      </c>
      <c r="M18" s="287"/>
      <c r="N18" s="82"/>
      <c r="O18" s="87"/>
    </row>
    <row r="19" spans="1:15" s="141" customFormat="1">
      <c r="A19" s="239" t="s">
        <v>399</v>
      </c>
      <c r="C19" s="240">
        <v>12794824</v>
      </c>
      <c r="E19" s="128">
        <v>12780</v>
      </c>
      <c r="G19" s="240">
        <v>6390</v>
      </c>
      <c r="I19" s="241">
        <v>-0.5</v>
      </c>
      <c r="K19" s="128">
        <v>81126928871</v>
      </c>
      <c r="M19" s="287"/>
      <c r="N19" s="82"/>
      <c r="O19" s="87"/>
    </row>
    <row r="20" spans="1:15" s="141" customFormat="1">
      <c r="A20" s="239" t="s">
        <v>390</v>
      </c>
      <c r="C20" s="240">
        <v>156431722</v>
      </c>
      <c r="E20" s="128">
        <v>3092</v>
      </c>
      <c r="G20" s="240">
        <v>2462</v>
      </c>
      <c r="I20" s="241">
        <v>-0.2</v>
      </c>
      <c r="K20" s="128">
        <v>382157806795</v>
      </c>
      <c r="M20" s="287"/>
      <c r="N20" s="82"/>
      <c r="O20" s="87"/>
    </row>
    <row r="21" spans="1:15" s="141" customFormat="1">
      <c r="A21" s="239" t="s">
        <v>395</v>
      </c>
      <c r="C21" s="240">
        <v>36718</v>
      </c>
      <c r="E21" s="128">
        <v>161720</v>
      </c>
      <c r="G21" s="240">
        <v>155576</v>
      </c>
      <c r="I21" s="241">
        <v>-0.2</v>
      </c>
      <c r="K21" s="128">
        <v>5668282414</v>
      </c>
      <c r="M21" s="287"/>
      <c r="N21" s="82"/>
      <c r="O21" s="87"/>
    </row>
    <row r="22" spans="1:15" s="141" customFormat="1">
      <c r="A22" s="90" t="s">
        <v>401</v>
      </c>
      <c r="B22" s="88"/>
      <c r="C22" s="240">
        <v>11780560</v>
      </c>
      <c r="D22" s="90"/>
      <c r="E22" s="128">
        <v>18970</v>
      </c>
      <c r="F22" s="88"/>
      <c r="G22" s="240">
        <v>15144</v>
      </c>
      <c r="I22" s="241">
        <v>-0.2</v>
      </c>
      <c r="K22" s="128">
        <v>177025731533</v>
      </c>
      <c r="M22" s="287"/>
      <c r="N22" s="82"/>
      <c r="O22" s="87"/>
    </row>
    <row r="23" spans="1:15" s="141" customFormat="1">
      <c r="A23"/>
      <c r="B23"/>
      <c r="C23"/>
      <c r="D23"/>
      <c r="E23"/>
      <c r="F23"/>
      <c r="G23"/>
      <c r="I23" s="241"/>
      <c r="K23" s="242">
        <f>SUM(K10:K22)</f>
        <v>5303694398861</v>
      </c>
      <c r="M23" s="287"/>
      <c r="N23" s="82"/>
      <c r="O23" s="87"/>
    </row>
    <row r="24" spans="1:15">
      <c r="C24" s="91"/>
    </row>
    <row r="25" spans="1:15">
      <c r="K25" s="91"/>
    </row>
  </sheetData>
  <autoFilter ref="A9:M9" xr:uid="{00000000-0009-0000-0000-000004000000}">
    <sortState xmlns:xlrd2="http://schemas.microsoft.com/office/spreadsheetml/2017/richdata2" ref="A10:P16">
      <sortCondition descending="1" ref="K9"/>
    </sortState>
  </autoFilter>
  <mergeCells count="7">
    <mergeCell ref="M10:M23"/>
    <mergeCell ref="C8:M8"/>
    <mergeCell ref="A1:M1"/>
    <mergeCell ref="A2:M2"/>
    <mergeCell ref="A3:M3"/>
    <mergeCell ref="A5:M5"/>
    <mergeCell ref="A6:M6"/>
  </mergeCells>
  <printOptions horizontalCentered="1"/>
  <pageMargins left="0" right="0.28999999999999998" top="0.52" bottom="0" header="0.75" footer="0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9271-FDC1-45B9-A311-011B55C4472F}">
  <sheetPr>
    <tabColor rgb="FF00B050"/>
    <pageSetUpPr fitToPage="1"/>
  </sheetPr>
  <dimension ref="A1:S20"/>
  <sheetViews>
    <sheetView rightToLeft="1" view="pageBreakPreview" zoomScale="90" zoomScaleNormal="100" zoomScaleSheetLayoutView="90" workbookViewId="0">
      <selection activeCell="E25" sqref="E25"/>
    </sheetView>
  </sheetViews>
  <sheetFormatPr defaultColWidth="9.140625" defaultRowHeight="15"/>
  <cols>
    <col min="1" max="1" width="39.140625" style="197" bestFit="1" customWidth="1"/>
    <col min="2" max="2" width="0.7109375" style="197" customWidth="1"/>
    <col min="3" max="3" width="21.28515625" style="12" customWidth="1"/>
    <col min="4" max="4" width="0.7109375" style="197" customWidth="1"/>
    <col min="5" max="5" width="22.28515625" style="197" customWidth="1"/>
    <col min="6" max="6" width="0.42578125" style="197" customWidth="1"/>
    <col min="7" max="7" width="22.140625" style="197" customWidth="1"/>
    <col min="8" max="8" width="0.42578125" style="197" customWidth="1"/>
    <col min="9" max="9" width="18.42578125" style="197" customWidth="1"/>
    <col min="10" max="10" width="0.5703125" style="197" customWidth="1"/>
    <col min="11" max="11" width="12.140625" style="197" customWidth="1"/>
    <col min="12" max="12" width="12.85546875" style="197" bestFit="1" customWidth="1"/>
    <col min="13" max="13" width="11.28515625" style="197" bestFit="1" customWidth="1"/>
    <col min="14" max="16384" width="9.140625" style="197"/>
  </cols>
  <sheetData>
    <row r="1" spans="1:19" ht="18.75">
      <c r="A1" s="303" t="s">
        <v>121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9" ht="18.75">
      <c r="A2" s="303" t="s">
        <v>45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spans="1:19" ht="18.75">
      <c r="A3" s="303" t="str">
        <f>' سهام '!A3</f>
        <v>برای ماه منتهی به 1405/02/31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</row>
    <row r="4" spans="1:19" ht="18.75">
      <c r="A4" s="304" t="s">
        <v>46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</row>
    <row r="5" spans="1:19" ht="18.75" thickBot="1">
      <c r="A5" s="48"/>
      <c r="B5" s="48"/>
      <c r="C5" s="9"/>
      <c r="D5" s="114"/>
      <c r="E5" s="114"/>
      <c r="F5" s="114"/>
      <c r="G5" s="114"/>
      <c r="H5" s="114"/>
      <c r="I5" s="114"/>
      <c r="J5" s="114"/>
      <c r="K5" s="114"/>
    </row>
    <row r="6" spans="1:19" ht="18.75" customHeight="1" thickBot="1">
      <c r="A6" s="198"/>
      <c r="B6" s="48"/>
      <c r="C6" s="186" t="str">
        <f>' سهام '!C7</f>
        <v>1405/01/31</v>
      </c>
      <c r="D6" s="115"/>
      <c r="E6" s="305" t="s">
        <v>7</v>
      </c>
      <c r="F6" s="305"/>
      <c r="G6" s="305"/>
      <c r="H6" s="48"/>
      <c r="I6" s="306" t="str">
        <f>' سهام '!O7</f>
        <v>1405/02/31</v>
      </c>
      <c r="J6" s="307"/>
      <c r="K6" s="307"/>
    </row>
    <row r="7" spans="1:19" ht="24" customHeight="1">
      <c r="A7" s="295" t="s">
        <v>8</v>
      </c>
      <c r="B7" s="200"/>
      <c r="C7" s="297" t="s">
        <v>6</v>
      </c>
      <c r="D7" s="200"/>
      <c r="E7" s="299" t="s">
        <v>31</v>
      </c>
      <c r="F7" s="201"/>
      <c r="G7" s="299" t="s">
        <v>32</v>
      </c>
      <c r="H7" s="48"/>
      <c r="I7" s="301" t="s">
        <v>6</v>
      </c>
      <c r="J7" s="295"/>
      <c r="K7" s="293" t="s">
        <v>19</v>
      </c>
    </row>
    <row r="8" spans="1:19" ht="18.75" thickBot="1">
      <c r="A8" s="296"/>
      <c r="B8" s="200"/>
      <c r="C8" s="298"/>
      <c r="D8" s="200"/>
      <c r="E8" s="300"/>
      <c r="F8" s="48"/>
      <c r="G8" s="300"/>
      <c r="H8" s="48"/>
      <c r="I8" s="302"/>
      <c r="J8" s="295"/>
      <c r="K8" s="294"/>
    </row>
    <row r="9" spans="1:19" ht="18">
      <c r="A9" s="199" t="s">
        <v>368</v>
      </c>
      <c r="B9" s="200"/>
      <c r="C9" s="185">
        <v>919166</v>
      </c>
      <c r="D9" s="200"/>
      <c r="E9" s="185"/>
      <c r="F9" s="185"/>
      <c r="G9" s="185">
        <v>630000</v>
      </c>
      <c r="H9" s="185"/>
      <c r="I9" s="185">
        <v>289166</v>
      </c>
      <c r="J9" s="199"/>
      <c r="K9" s="11">
        <f>I9/درآمدها!$J$6</f>
        <v>1.2703902315756561E-8</v>
      </c>
      <c r="L9" s="185"/>
      <c r="M9" s="202"/>
      <c r="N9" s="203"/>
      <c r="O9" s="202"/>
      <c r="P9" s="203"/>
      <c r="Q9" s="202"/>
      <c r="R9" s="203"/>
      <c r="S9" s="202"/>
    </row>
    <row r="10" spans="1:19" ht="18">
      <c r="A10" s="199" t="s">
        <v>369</v>
      </c>
      <c r="B10" s="200"/>
      <c r="C10" s="185">
        <v>2771979</v>
      </c>
      <c r="D10" s="200"/>
      <c r="E10" s="185">
        <v>5951</v>
      </c>
      <c r="F10" s="185"/>
      <c r="G10" s="185">
        <v>0</v>
      </c>
      <c r="H10" s="185"/>
      <c r="I10" s="185">
        <v>2777930</v>
      </c>
      <c r="J10" s="199"/>
      <c r="K10" s="11">
        <f>I10/درآمدها!$J$6</f>
        <v>1.2204253390789243E-7</v>
      </c>
      <c r="L10" s="185"/>
      <c r="M10" s="202"/>
      <c r="O10" s="202"/>
      <c r="Q10" s="202"/>
      <c r="R10" s="203"/>
      <c r="S10" s="202"/>
    </row>
    <row r="11" spans="1:19" ht="18">
      <c r="A11" s="199" t="s">
        <v>370</v>
      </c>
      <c r="B11" s="200"/>
      <c r="C11" s="185">
        <v>2805532093</v>
      </c>
      <c r="D11" s="200"/>
      <c r="E11" s="185">
        <v>11866953</v>
      </c>
      <c r="F11" s="185"/>
      <c r="G11" s="185">
        <v>650000</v>
      </c>
      <c r="H11" s="185"/>
      <c r="I11" s="185">
        <v>2816749046</v>
      </c>
      <c r="J11" s="199"/>
      <c r="K11" s="11">
        <f>I11/درآمدها!$J$6</f>
        <v>1.2374796735572122E-4</v>
      </c>
      <c r="L11" s="185"/>
      <c r="M11" s="202"/>
      <c r="N11" s="203"/>
      <c r="O11" s="202"/>
      <c r="Q11" s="202"/>
      <c r="R11" s="203"/>
      <c r="S11" s="202"/>
    </row>
    <row r="12" spans="1:19" ht="18">
      <c r="A12" s="199" t="s">
        <v>371</v>
      </c>
      <c r="B12" s="200"/>
      <c r="C12" s="185">
        <v>36439485225</v>
      </c>
      <c r="D12" s="200"/>
      <c r="E12" s="185">
        <v>80475064886</v>
      </c>
      <c r="F12" s="185"/>
      <c r="G12" s="185">
        <v>83210657134</v>
      </c>
      <c r="H12" s="185"/>
      <c r="I12" s="185">
        <v>33703892977</v>
      </c>
      <c r="J12" s="199"/>
      <c r="K12" s="11">
        <f>I12/درآمدها!$J$6</f>
        <v>1.4807099176269742E-3</v>
      </c>
      <c r="L12" s="185"/>
      <c r="M12" s="202"/>
      <c r="N12" s="203"/>
      <c r="O12" s="202"/>
      <c r="Q12" s="202"/>
      <c r="R12" s="203"/>
      <c r="S12" s="202"/>
    </row>
    <row r="13" spans="1:19" ht="18.75" thickBot="1">
      <c r="A13" s="199" t="s">
        <v>372</v>
      </c>
      <c r="B13" s="200"/>
      <c r="C13" s="185">
        <v>197560054694</v>
      </c>
      <c r="D13" s="200"/>
      <c r="E13" s="185">
        <v>2682927889</v>
      </c>
      <c r="F13" s="185"/>
      <c r="G13" s="185">
        <v>47000375000</v>
      </c>
      <c r="H13" s="185"/>
      <c r="I13" s="185">
        <v>153242607583</v>
      </c>
      <c r="J13" s="199"/>
      <c r="K13" s="11">
        <f>I13/درآمدها!$J$6</f>
        <v>6.7323928724201589E-3</v>
      </c>
      <c r="L13" s="185"/>
      <c r="M13" s="202"/>
      <c r="N13" s="203"/>
      <c r="O13" s="202"/>
      <c r="Q13" s="202"/>
      <c r="R13" s="203"/>
      <c r="S13" s="202"/>
    </row>
    <row r="14" spans="1:19" ht="18.75" thickBot="1">
      <c r="A14" s="200"/>
      <c r="B14" s="200"/>
      <c r="C14" s="177">
        <f>SUM(C9:C13)</f>
        <v>236808763157</v>
      </c>
      <c r="D14" s="48"/>
      <c r="E14" s="204">
        <f>SUM(E9:E13)</f>
        <v>83169865679</v>
      </c>
      <c r="F14" s="48"/>
      <c r="G14" s="177">
        <f>SUM(G9:G13)</f>
        <v>130212312134</v>
      </c>
      <c r="H14" s="48"/>
      <c r="I14" s="177">
        <f>SUM(I9:I13)</f>
        <v>189766316702</v>
      </c>
      <c r="J14" s="48"/>
      <c r="K14" s="205">
        <f>SUM(K9:K13)</f>
        <v>8.336985503839078E-3</v>
      </c>
      <c r="L14" s="202"/>
    </row>
    <row r="15" spans="1:19" ht="18.75" thickTop="1">
      <c r="D15" s="48"/>
      <c r="F15" s="48"/>
      <c r="H15" s="48"/>
      <c r="J15" s="48"/>
    </row>
    <row r="16" spans="1:19" ht="18">
      <c r="D16" s="48"/>
      <c r="F16" s="48"/>
      <c r="H16" s="48"/>
      <c r="J16" s="48"/>
    </row>
    <row r="19" spans="5:9">
      <c r="E19" s="203"/>
      <c r="G19" s="203"/>
      <c r="I19" s="246"/>
    </row>
    <row r="20" spans="5:9">
      <c r="I20" s="202"/>
    </row>
  </sheetData>
  <autoFilter ref="A8:K8" xr:uid="{00000000-0009-0000-0000-000003000000}">
    <sortState xmlns:xlrd2="http://schemas.microsoft.com/office/spreadsheetml/2017/richdata2" ref="A10:K11">
      <sortCondition descending="1" ref="I8"/>
    </sortState>
  </autoFilter>
  <mergeCells count="13">
    <mergeCell ref="A1:K1"/>
    <mergeCell ref="A2:K2"/>
    <mergeCell ref="A3:K3"/>
    <mergeCell ref="A4:K4"/>
    <mergeCell ref="E6:G6"/>
    <mergeCell ref="I6:K6"/>
    <mergeCell ref="K7:K8"/>
    <mergeCell ref="A7:A8"/>
    <mergeCell ref="C7:C8"/>
    <mergeCell ref="E7:E8"/>
    <mergeCell ref="G7:G8"/>
    <mergeCell ref="I7:I8"/>
    <mergeCell ref="J7:J8"/>
  </mergeCells>
  <pageMargins left="0.25" right="0.25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N35"/>
  <sheetViews>
    <sheetView rightToLeft="1" view="pageBreakPreview" zoomScaleNormal="100" zoomScaleSheetLayoutView="100" workbookViewId="0">
      <selection activeCell="J11" sqref="J11:L27"/>
    </sheetView>
  </sheetViews>
  <sheetFormatPr defaultColWidth="9.140625" defaultRowHeight="18"/>
  <cols>
    <col min="1" max="1" width="71" style="77" bestFit="1" customWidth="1"/>
    <col min="2" max="2" width="1" style="77" customWidth="1"/>
    <col min="3" max="3" width="9.140625" style="14"/>
    <col min="4" max="4" width="1.140625" style="14" customWidth="1"/>
    <col min="5" max="5" width="25.42578125" style="14" bestFit="1" customWidth="1"/>
    <col min="6" max="6" width="1" style="14" customWidth="1"/>
    <col min="7" max="7" width="14.5703125" style="14" bestFit="1" customWidth="1"/>
    <col min="8" max="8" width="0.7109375" style="14" customWidth="1"/>
    <col min="9" max="9" width="15.28515625" style="14" customWidth="1"/>
    <col min="10" max="10" width="23.42578125" style="78" bestFit="1" customWidth="1"/>
    <col min="11" max="11" width="18.42578125" style="78" bestFit="1" customWidth="1"/>
    <col min="12" max="12" width="18.85546875" style="14" customWidth="1"/>
    <col min="13" max="13" width="12.5703125" style="14" bestFit="1" customWidth="1"/>
    <col min="14" max="14" width="9.5703125" style="14" bestFit="1" customWidth="1"/>
    <col min="15" max="16384" width="9.140625" style="14"/>
  </cols>
  <sheetData>
    <row r="1" spans="1:14" ht="21">
      <c r="A1" s="309" t="str">
        <f>سپرده!A1</f>
        <v>صندوق سرمایه گذاری سهامی اهرمی شاخصی کیان</v>
      </c>
      <c r="B1" s="309"/>
      <c r="C1" s="309"/>
      <c r="D1" s="309"/>
      <c r="E1" s="309"/>
      <c r="F1" s="309"/>
      <c r="G1" s="309"/>
      <c r="H1" s="309"/>
      <c r="I1" s="309"/>
      <c r="J1" s="65"/>
      <c r="K1" s="65"/>
    </row>
    <row r="2" spans="1:14" ht="21">
      <c r="A2" s="309" t="s">
        <v>45</v>
      </c>
      <c r="B2" s="309"/>
      <c r="C2" s="309"/>
      <c r="D2" s="309"/>
      <c r="E2" s="309"/>
      <c r="F2" s="309"/>
      <c r="G2" s="309"/>
      <c r="H2" s="309"/>
      <c r="I2" s="309"/>
      <c r="J2" s="65"/>
      <c r="K2" s="65"/>
    </row>
    <row r="3" spans="1:14" ht="21">
      <c r="A3" s="309" t="str">
        <f>سپرده!A3</f>
        <v>برای ماه منتهی به 1405/02/31</v>
      </c>
      <c r="B3" s="309"/>
      <c r="C3" s="309"/>
      <c r="D3" s="309"/>
      <c r="E3" s="309"/>
      <c r="F3" s="309"/>
      <c r="G3" s="309"/>
      <c r="H3" s="309"/>
      <c r="I3" s="309"/>
      <c r="J3" s="65"/>
      <c r="K3" s="65"/>
    </row>
    <row r="4" spans="1:14" ht="21.75" thickBot="1">
      <c r="A4" s="138"/>
      <c r="B4" s="138"/>
      <c r="C4" s="138"/>
      <c r="D4" s="138"/>
      <c r="E4" s="138"/>
      <c r="F4" s="138"/>
      <c r="G4" s="138"/>
      <c r="H4" s="138"/>
      <c r="I4" s="138"/>
      <c r="J4" s="65"/>
      <c r="K4" s="65"/>
    </row>
    <row r="5" spans="1:14" ht="21.75" thickBot="1">
      <c r="A5" s="140" t="s">
        <v>24</v>
      </c>
      <c r="B5" s="67"/>
      <c r="C5" s="67"/>
      <c r="D5" s="67"/>
      <c r="E5" s="67"/>
      <c r="F5" s="67"/>
      <c r="G5" s="67"/>
      <c r="H5" s="67"/>
      <c r="I5" s="67"/>
      <c r="J5" s="68">
        <v>3587286340229</v>
      </c>
      <c r="K5" s="69" t="s">
        <v>80</v>
      </c>
    </row>
    <row r="6" spans="1:14" ht="21.75" customHeight="1" thickBot="1">
      <c r="A6" s="66"/>
      <c r="B6" s="66"/>
      <c r="C6" s="66"/>
      <c r="D6" s="66"/>
      <c r="E6" s="308" t="str">
        <f>'اوراق '!Y6</f>
        <v>1405/02/31</v>
      </c>
      <c r="F6" s="308"/>
      <c r="G6" s="308"/>
      <c r="H6" s="308"/>
      <c r="I6" s="308"/>
      <c r="J6" s="68">
        <v>22761982327379</v>
      </c>
      <c r="K6" s="69" t="s">
        <v>79</v>
      </c>
    </row>
    <row r="7" spans="1:14" ht="21.75" customHeight="1" thickBot="1">
      <c r="A7" s="70" t="s">
        <v>33</v>
      </c>
      <c r="B7" s="71"/>
      <c r="C7" s="50" t="s">
        <v>34</v>
      </c>
      <c r="D7" s="72"/>
      <c r="E7" s="50" t="s">
        <v>6</v>
      </c>
      <c r="F7" s="72"/>
      <c r="G7" s="50" t="s">
        <v>16</v>
      </c>
      <c r="H7" s="72"/>
      <c r="I7" s="50" t="s">
        <v>78</v>
      </c>
      <c r="J7" s="73"/>
      <c r="K7" s="73"/>
    </row>
    <row r="8" spans="1:14" ht="21" customHeight="1">
      <c r="A8" s="51" t="s">
        <v>280</v>
      </c>
      <c r="B8" s="51"/>
      <c r="C8" s="74" t="s">
        <v>47</v>
      </c>
      <c r="D8" s="67"/>
      <c r="E8" s="108">
        <f>'درآمد سرمایه گذاری در سهام'!S214</f>
        <v>3201760771186</v>
      </c>
      <c r="F8" s="80"/>
      <c r="G8" s="109">
        <f>E8/E14</f>
        <v>0.93723862342267839</v>
      </c>
      <c r="H8" s="79"/>
      <c r="I8" s="109">
        <f>E8/$J$6</f>
        <v>0.14066265078041104</v>
      </c>
      <c r="J8" s="73"/>
      <c r="K8" s="73"/>
    </row>
    <row r="9" spans="1:14" ht="21" customHeight="1">
      <c r="A9" s="51" t="s">
        <v>352</v>
      </c>
      <c r="B9" s="51"/>
      <c r="C9" s="74" t="s">
        <v>48</v>
      </c>
      <c r="D9" s="67"/>
      <c r="E9" s="108">
        <f>'درآمد سرمایه گذاری در شمش '!S13</f>
        <v>161280473840</v>
      </c>
      <c r="F9" s="80"/>
      <c r="G9" s="109">
        <f>E9/E14</f>
        <v>4.7210987981081004E-2</v>
      </c>
      <c r="H9" s="79"/>
      <c r="I9" s="109">
        <f>E9/$J$6</f>
        <v>7.0855196845489837E-3</v>
      </c>
      <c r="J9" s="73"/>
      <c r="K9" s="73"/>
    </row>
    <row r="10" spans="1:14" ht="18.75" customHeight="1">
      <c r="A10" s="51" t="s">
        <v>281</v>
      </c>
      <c r="B10" s="51"/>
      <c r="C10" s="74" t="s">
        <v>49</v>
      </c>
      <c r="D10" s="67"/>
      <c r="E10" s="108">
        <v>0</v>
      </c>
      <c r="F10" s="80"/>
      <c r="G10" s="109">
        <f>E10/E14</f>
        <v>0</v>
      </c>
      <c r="H10" s="79"/>
      <c r="I10" s="109">
        <f t="shared" ref="I10:I13" si="0">E10/$J$6</f>
        <v>0</v>
      </c>
      <c r="J10" s="73"/>
      <c r="K10" s="73"/>
      <c r="L10" s="73"/>
      <c r="N10" s="75"/>
    </row>
    <row r="11" spans="1:14" ht="18.75" customHeight="1">
      <c r="A11" s="51" t="s">
        <v>42</v>
      </c>
      <c r="B11" s="51"/>
      <c r="C11" s="74" t="s">
        <v>50</v>
      </c>
      <c r="D11" s="67"/>
      <c r="E11" s="108">
        <f>'درآمد سرمایه گذاری در اوراق بها'!Q11</f>
        <v>0</v>
      </c>
      <c r="F11" s="80"/>
      <c r="G11" s="109">
        <f>E11/E14</f>
        <v>0</v>
      </c>
      <c r="H11" s="79"/>
      <c r="I11" s="109">
        <f>E11/$J$6</f>
        <v>0</v>
      </c>
      <c r="J11" s="73"/>
      <c r="K11" s="73"/>
      <c r="N11" s="75"/>
    </row>
    <row r="12" spans="1:14" ht="19.5" customHeight="1">
      <c r="A12" s="51" t="s">
        <v>43</v>
      </c>
      <c r="B12" s="51"/>
      <c r="C12" s="74" t="s">
        <v>308</v>
      </c>
      <c r="D12" s="67"/>
      <c r="E12" s="108">
        <f>'درآمد سپرده بانکی'!G15</f>
        <v>25295287840</v>
      </c>
      <c r="F12" s="80"/>
      <c r="G12" s="109">
        <f>E12/E14</f>
        <v>7.4045884275920383E-3</v>
      </c>
      <c r="H12" s="79"/>
      <c r="I12" s="109">
        <f>E12/$J$6</f>
        <v>1.1112954696205805E-3</v>
      </c>
      <c r="J12" s="73"/>
      <c r="K12" s="73"/>
      <c r="N12" s="75"/>
    </row>
    <row r="13" spans="1:14" ht="19.5" customHeight="1" thickBot="1">
      <c r="A13" s="51" t="s">
        <v>29</v>
      </c>
      <c r="B13" s="51"/>
      <c r="C13" s="74"/>
      <c r="D13" s="67"/>
      <c r="E13" s="108">
        <f>'سایر درآمدها'!E10</f>
        <v>27827388648</v>
      </c>
      <c r="F13" s="80"/>
      <c r="G13" s="109">
        <f>E13/E14</f>
        <v>8.1458001686485985E-3</v>
      </c>
      <c r="H13" s="79"/>
      <c r="I13" s="109">
        <f t="shared" si="0"/>
        <v>1.2225380130678747E-3</v>
      </c>
      <c r="J13" s="73"/>
      <c r="K13" s="73"/>
      <c r="N13" s="75"/>
    </row>
    <row r="14" spans="1:14" ht="19.5" customHeight="1" thickBot="1">
      <c r="A14" s="51"/>
      <c r="B14" s="76"/>
      <c r="C14" s="19"/>
      <c r="D14" s="19"/>
      <c r="E14" s="112">
        <f>SUM(E8:E13)</f>
        <v>3416163921514</v>
      </c>
      <c r="F14" s="81"/>
      <c r="G14" s="110">
        <f>SUM(G8:G13)</f>
        <v>1</v>
      </c>
      <c r="H14" s="79"/>
      <c r="I14" s="111">
        <f>SUM(I8:I13)</f>
        <v>0.15008200394764848</v>
      </c>
      <c r="J14" s="73"/>
      <c r="K14" s="73"/>
    </row>
    <row r="15" spans="1:14" ht="18.75" customHeight="1" thickTop="1">
      <c r="J15" s="73"/>
      <c r="K15" s="73"/>
    </row>
    <row r="16" spans="1:14" ht="18" customHeight="1">
      <c r="E16" s="15"/>
      <c r="F16" s="15"/>
      <c r="G16" s="15"/>
      <c r="J16" s="73"/>
      <c r="K16" s="73"/>
    </row>
    <row r="21" spans="12:12">
      <c r="L21" s="78"/>
    </row>
    <row r="24" spans="12:12" ht="18.75" customHeight="1"/>
    <row r="33" ht="18.75" customHeight="1"/>
    <row r="34" ht="17.45" customHeight="1"/>
    <row r="35" ht="17.45" customHeight="1"/>
  </sheetData>
  <mergeCells count="4">
    <mergeCell ref="E6:I6"/>
    <mergeCell ref="A1:I1"/>
    <mergeCell ref="A2:I2"/>
    <mergeCell ref="A3:I3"/>
  </mergeCells>
  <phoneticPr fontId="56" type="noConversion"/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2D3F-878C-4FF8-B2BD-29292E5C3377}">
  <sheetPr>
    <tabColor rgb="FF92D050"/>
    <pageSetUpPr fitToPage="1"/>
  </sheetPr>
  <dimension ref="A1:AA225"/>
  <sheetViews>
    <sheetView rightToLeft="1" view="pageBreakPreview" topLeftCell="D1" zoomScale="55" zoomScaleNormal="100" zoomScaleSheetLayoutView="55" workbookViewId="0">
      <pane ySplit="10" topLeftCell="A194" activePane="bottomLeft" state="frozen"/>
      <selection activeCell="A110" sqref="A110"/>
      <selection pane="bottomLeft" activeCell="S251" sqref="S251"/>
    </sheetView>
  </sheetViews>
  <sheetFormatPr defaultColWidth="9.140625" defaultRowHeight="15"/>
  <cols>
    <col min="1" max="1" width="63" style="206" bestFit="1" customWidth="1"/>
    <col min="2" max="2" width="1.28515625" style="206" customWidth="1"/>
    <col min="3" max="3" width="29" style="35" bestFit="1" customWidth="1"/>
    <col min="4" max="4" width="1" style="206" customWidth="1"/>
    <col min="5" max="5" width="34" style="36" bestFit="1" customWidth="1"/>
    <col min="6" max="6" width="1.42578125" style="36" customWidth="1"/>
    <col min="7" max="7" width="31.85546875" style="36" bestFit="1" customWidth="1"/>
    <col min="8" max="8" width="1" style="217" customWidth="1"/>
    <col min="9" max="9" width="34" style="217" bestFit="1" customWidth="1"/>
    <col min="10" max="10" width="2" style="217" customWidth="1"/>
    <col min="11" max="11" width="22.42578125" style="218" bestFit="1" customWidth="1"/>
    <col min="12" max="12" width="1.5703125" style="206" customWidth="1"/>
    <col min="13" max="13" width="29" style="35" bestFit="1" customWidth="1"/>
    <col min="14" max="14" width="0.85546875" style="35" customWidth="1"/>
    <col min="15" max="15" width="34" style="36" bestFit="1" customWidth="1"/>
    <col min="16" max="16" width="0.85546875" style="36" customWidth="1"/>
    <col min="17" max="17" width="31.85546875" style="36" bestFit="1" customWidth="1"/>
    <col min="18" max="18" width="0.85546875" style="36" customWidth="1"/>
    <col min="19" max="19" width="34" style="36" bestFit="1" customWidth="1"/>
    <col min="20" max="20" width="1.42578125" style="36" customWidth="1"/>
    <col min="21" max="21" width="27" style="218" bestFit="1" customWidth="1"/>
    <col min="22" max="22" width="28.7109375" style="206" bestFit="1" customWidth="1"/>
    <col min="23" max="23" width="54.140625" style="206" bestFit="1" customWidth="1"/>
    <col min="24" max="24" width="21.7109375" style="206" bestFit="1" customWidth="1"/>
    <col min="25" max="25" width="51.85546875" style="206" bestFit="1" customWidth="1"/>
    <col min="26" max="26" width="21.7109375" style="206" bestFit="1" customWidth="1"/>
    <col min="27" max="27" width="18.85546875" style="206" bestFit="1" customWidth="1"/>
    <col min="28" max="16384" width="9.140625" style="206"/>
  </cols>
  <sheetData>
    <row r="1" spans="1:21" ht="27.75">
      <c r="A1" s="327" t="str">
        <f>سپرده!A1</f>
        <v>صندوق سرمایه گذاری سهامی اهرمی شاخصی کیان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</row>
    <row r="2" spans="1:21" ht="27.75">
      <c r="A2" s="327" t="s">
        <v>51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</row>
    <row r="3" spans="1:21" ht="27.75">
      <c r="A3" s="327" t="str">
        <f>درآمدها!A3</f>
        <v>برای ماه منتهی به 1405/02/31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</row>
    <row r="5" spans="1:21" s="189" customFormat="1" ht="24.75">
      <c r="A5" s="284" t="s">
        <v>25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</row>
    <row r="6" spans="1:21" s="189" customFormat="1" ht="9.75" customHeight="1">
      <c r="C6" s="29"/>
      <c r="E6" s="31"/>
      <c r="F6" s="31"/>
      <c r="G6" s="31"/>
      <c r="H6" s="207"/>
      <c r="I6" s="207"/>
      <c r="J6" s="207"/>
      <c r="K6" s="150"/>
      <c r="M6" s="29"/>
      <c r="N6" s="29"/>
      <c r="O6" s="31"/>
      <c r="P6" s="31"/>
      <c r="Q6" s="31"/>
      <c r="R6" s="31"/>
      <c r="S6" s="31"/>
      <c r="T6" s="31"/>
      <c r="U6" s="150"/>
    </row>
    <row r="7" spans="1:21" s="189" customFormat="1" ht="27" customHeight="1" thickBot="1">
      <c r="A7" s="208"/>
      <c r="B7" s="209"/>
      <c r="C7" s="327" t="s">
        <v>406</v>
      </c>
      <c r="D7" s="327"/>
      <c r="E7" s="327"/>
      <c r="F7" s="327"/>
      <c r="G7" s="327"/>
      <c r="H7" s="327"/>
      <c r="I7" s="327"/>
      <c r="J7" s="327"/>
      <c r="K7" s="327"/>
      <c r="L7" s="209"/>
      <c r="M7" s="327" t="s">
        <v>407</v>
      </c>
      <c r="N7" s="327"/>
      <c r="O7" s="327"/>
      <c r="P7" s="327"/>
      <c r="Q7" s="327"/>
      <c r="R7" s="327"/>
      <c r="S7" s="327"/>
      <c r="T7" s="327"/>
      <c r="U7" s="327"/>
    </row>
    <row r="8" spans="1:21" s="57" customFormat="1" ht="24.75" customHeight="1">
      <c r="A8" s="320" t="s">
        <v>21</v>
      </c>
      <c r="B8" s="320"/>
      <c r="C8" s="322" t="s">
        <v>9</v>
      </c>
      <c r="D8" s="324"/>
      <c r="E8" s="310" t="s">
        <v>10</v>
      </c>
      <c r="F8" s="312"/>
      <c r="G8" s="310" t="s">
        <v>11</v>
      </c>
      <c r="H8" s="325"/>
      <c r="I8" s="315" t="s">
        <v>2</v>
      </c>
      <c r="J8" s="315"/>
      <c r="K8" s="315"/>
      <c r="L8" s="320"/>
      <c r="M8" s="322" t="s">
        <v>9</v>
      </c>
      <c r="N8" s="317"/>
      <c r="O8" s="310" t="s">
        <v>10</v>
      </c>
      <c r="P8" s="312"/>
      <c r="Q8" s="310" t="s">
        <v>11</v>
      </c>
      <c r="R8" s="312"/>
      <c r="S8" s="315" t="s">
        <v>2</v>
      </c>
      <c r="T8" s="315"/>
      <c r="U8" s="315"/>
    </row>
    <row r="9" spans="1:21" s="57" customFormat="1" ht="6" customHeight="1" thickBot="1">
      <c r="A9" s="320"/>
      <c r="B9" s="320"/>
      <c r="C9" s="323"/>
      <c r="D9" s="320"/>
      <c r="E9" s="311"/>
      <c r="F9" s="313"/>
      <c r="G9" s="311"/>
      <c r="H9" s="326"/>
      <c r="I9" s="316"/>
      <c r="J9" s="316"/>
      <c r="K9" s="316"/>
      <c r="L9" s="320"/>
      <c r="M9" s="323"/>
      <c r="N9" s="318"/>
      <c r="O9" s="311"/>
      <c r="P9" s="313"/>
      <c r="Q9" s="311"/>
      <c r="R9" s="313"/>
      <c r="S9" s="316"/>
      <c r="T9" s="316"/>
      <c r="U9" s="316"/>
    </row>
    <row r="10" spans="1:21" s="57" customFormat="1" ht="42.75" customHeight="1" thickBot="1">
      <c r="A10" s="321"/>
      <c r="B10" s="320"/>
      <c r="C10" s="32" t="s">
        <v>54</v>
      </c>
      <c r="D10" s="320"/>
      <c r="E10" s="33" t="s">
        <v>55</v>
      </c>
      <c r="F10" s="314"/>
      <c r="G10" s="33" t="s">
        <v>56</v>
      </c>
      <c r="H10" s="326"/>
      <c r="I10" s="211" t="s">
        <v>6</v>
      </c>
      <c r="J10" s="211"/>
      <c r="K10" s="212" t="s">
        <v>16</v>
      </c>
      <c r="L10" s="320"/>
      <c r="M10" s="32" t="s">
        <v>54</v>
      </c>
      <c r="N10" s="319"/>
      <c r="O10" s="33" t="s">
        <v>55</v>
      </c>
      <c r="P10" s="314"/>
      <c r="Q10" s="33" t="s">
        <v>56</v>
      </c>
      <c r="R10" s="314"/>
      <c r="S10" s="34" t="s">
        <v>6</v>
      </c>
      <c r="T10" s="34"/>
      <c r="U10" s="212" t="s">
        <v>16</v>
      </c>
    </row>
    <row r="11" spans="1:21" s="57" customFormat="1" ht="42.75" customHeight="1">
      <c r="A11" s="105" t="s">
        <v>122</v>
      </c>
      <c r="B11" s="105"/>
      <c r="C11" s="4">
        <v>0</v>
      </c>
      <c r="D11" s="4"/>
      <c r="E11" s="4">
        <f>IFERROR(_xlfn.XLOOKUP(A11,'درآمد ناشی از تغییر قیمت  '!$A$7:$A$98,'درآمد ناشی از تغییر قیمت  '!$I$7:$I$98),0)</f>
        <v>2859036917</v>
      </c>
      <c r="F11" s="4"/>
      <c r="G11" s="4">
        <f>IFERROR(_xlfn.XLOOKUP(A11,'درآمد ناشی ازفروش'!$A$7:$A$188,'درآمد ناشی ازفروش'!$I$7:$I$188),0)</f>
        <v>0</v>
      </c>
      <c r="H11" s="4"/>
      <c r="I11" s="4">
        <f>G11+E11+C11</f>
        <v>2859036917</v>
      </c>
      <c r="J11" s="4"/>
      <c r="K11" s="100">
        <f>I11/1565058316943</f>
        <v>1.8267925776622208E-3</v>
      </c>
      <c r="L11" s="4"/>
      <c r="M11" s="4">
        <v>732000000</v>
      </c>
      <c r="N11" s="4"/>
      <c r="O11" s="4">
        <f>IFERROR(_xlfn.XLOOKUP(A11,'درآمد ناشی از تغییر قیمت  '!$A$7:$A$98,'درآمد ناشی از تغییر قیمت  '!$Q$7:$Q$98),0)</f>
        <v>8356320217</v>
      </c>
      <c r="P11" s="4"/>
      <c r="Q11" s="4">
        <f>IFERROR(_xlfn.XLOOKUP(A11,'درآمد ناشی ازفروش'!$A$7:$A$190,'درآمد ناشی ازفروش'!$Q$7:$Q$190),0)</f>
        <v>-9808722</v>
      </c>
      <c r="R11" s="188"/>
      <c r="S11" s="4">
        <f>Q11+O11+M11</f>
        <v>9078511495</v>
      </c>
      <c r="T11" s="187"/>
      <c r="U11" s="100">
        <f>S11/3587286340229</f>
        <v>2.5307462616492608E-3</v>
      </c>
    </row>
    <row r="12" spans="1:21" s="57" customFormat="1" ht="42.75" customHeight="1">
      <c r="A12" s="105" t="s">
        <v>123</v>
      </c>
      <c r="B12" s="105"/>
      <c r="C12" s="4">
        <v>0</v>
      </c>
      <c r="D12" s="4"/>
      <c r="E12" s="4">
        <f>IFERROR(_xlfn.XLOOKUP(A12,'درآمد ناشی از تغییر قیمت  '!$A$7:$A$98,'درآمد ناشی از تغییر قیمت  '!$I$7:$I$98),0)</f>
        <v>0</v>
      </c>
      <c r="F12" s="4"/>
      <c r="G12" s="4">
        <f>IFERROR(_xlfn.XLOOKUP(A12,'درآمد ناشی ازفروش'!$A$7:$A$188,'درآمد ناشی ازفروش'!$I$7:$I$188),0)</f>
        <v>0</v>
      </c>
      <c r="H12" s="4"/>
      <c r="I12" s="4">
        <f t="shared" ref="I12:I75" si="0">G12+E12+C12</f>
        <v>0</v>
      </c>
      <c r="J12" s="4"/>
      <c r="K12" s="100">
        <f t="shared" ref="K12:K75" si="1">I12/1565058316943</f>
        <v>0</v>
      </c>
      <c r="L12" s="4"/>
      <c r="M12" s="4">
        <v>3879263250</v>
      </c>
      <c r="N12" s="4"/>
      <c r="O12" s="4">
        <f>IFERROR(_xlfn.XLOOKUP(A12,'درآمد ناشی از تغییر قیمت  '!$A$7:$A$98,'درآمد ناشی از تغییر قیمت  '!$Q$7:$Q$98),0)</f>
        <v>0</v>
      </c>
      <c r="P12" s="4"/>
      <c r="Q12" s="4">
        <f>IFERROR(_xlfn.XLOOKUP(A12,'درآمد ناشی ازفروش'!$A$7:$A$190,'درآمد ناشی ازفروش'!$Q$7:$Q$190),0)</f>
        <v>-10816450922</v>
      </c>
      <c r="R12" s="188"/>
      <c r="S12" s="4">
        <f t="shared" ref="S12:S75" si="2">Q12+O12+M12</f>
        <v>-6937187672</v>
      </c>
      <c r="T12" s="187"/>
      <c r="U12" s="100">
        <f t="shared" ref="U12:U75" si="3">S12/3587286340229</f>
        <v>-1.9338260216933655E-3</v>
      </c>
    </row>
    <row r="13" spans="1:21" s="57" customFormat="1" ht="42.75" customHeight="1">
      <c r="A13" s="105" t="s">
        <v>262</v>
      </c>
      <c r="B13" s="105"/>
      <c r="C13" s="4">
        <v>0</v>
      </c>
      <c r="D13" s="4"/>
      <c r="E13" s="4">
        <f>IFERROR(_xlfn.XLOOKUP(A13,'درآمد ناشی از تغییر قیمت  '!$A$7:$A$98,'درآمد ناشی از تغییر قیمت  '!$I$7:$I$98),0)</f>
        <v>-81126928866</v>
      </c>
      <c r="F13" s="4"/>
      <c r="G13" s="4">
        <f>IFERROR(_xlfn.XLOOKUP(A13,'درآمد ناشی ازفروش'!$A$7:$A$188,'درآمد ناشی ازفروش'!$I$7:$I$188),0)</f>
        <v>0</v>
      </c>
      <c r="H13" s="4"/>
      <c r="I13" s="4">
        <f t="shared" si="0"/>
        <v>-81126928866</v>
      </c>
      <c r="J13" s="4"/>
      <c r="K13" s="100">
        <f t="shared" si="1"/>
        <v>-5.1836361615242403E-2</v>
      </c>
      <c r="L13" s="4"/>
      <c r="M13" s="4">
        <v>18600000000</v>
      </c>
      <c r="N13" s="4"/>
      <c r="O13" s="4">
        <f>IFERROR(_xlfn.XLOOKUP(A13,'درآمد ناشی از تغییر قیمت  '!$A$7:$A$98,'درآمد ناشی از تغییر قیمت  '!$Q$7:$Q$98),0)</f>
        <v>-127993819574</v>
      </c>
      <c r="P13" s="4"/>
      <c r="Q13" s="4">
        <f>IFERROR(_xlfn.XLOOKUP(A13,'درآمد ناشی ازفروش'!$A$7:$A$190,'درآمد ناشی ازفروش'!$Q$7:$Q$190),0)</f>
        <v>-82030043</v>
      </c>
      <c r="R13" s="188"/>
      <c r="S13" s="4">
        <f t="shared" si="2"/>
        <v>-109475849617</v>
      </c>
      <c r="T13" s="187"/>
      <c r="U13" s="100">
        <f t="shared" si="3"/>
        <v>-3.0517733805997611E-2</v>
      </c>
    </row>
    <row r="14" spans="1:21" s="57" customFormat="1" ht="42.75" customHeight="1">
      <c r="A14" s="105" t="s">
        <v>124</v>
      </c>
      <c r="B14" s="105"/>
      <c r="C14" s="4">
        <v>0</v>
      </c>
      <c r="D14" s="4"/>
      <c r="E14" s="4">
        <f>IFERROR(_xlfn.XLOOKUP(A14,'درآمد ناشی از تغییر قیمت  '!$A$7:$A$98,'درآمد ناشی از تغییر قیمت  '!$I$7:$I$98),0)</f>
        <v>0</v>
      </c>
      <c r="F14" s="4"/>
      <c r="G14" s="4">
        <f>IFERROR(_xlfn.XLOOKUP(A14,'درآمد ناشی ازفروش'!$A$7:$A$188,'درآمد ناشی ازفروش'!$I$7:$I$188),0)</f>
        <v>0</v>
      </c>
      <c r="H14" s="4"/>
      <c r="I14" s="4">
        <f t="shared" si="0"/>
        <v>0</v>
      </c>
      <c r="J14" s="4"/>
      <c r="K14" s="100">
        <f t="shared" si="1"/>
        <v>0</v>
      </c>
      <c r="L14" s="4"/>
      <c r="M14" s="4">
        <v>1507113000</v>
      </c>
      <c r="N14" s="4"/>
      <c r="O14" s="4">
        <f>IFERROR(_xlfn.XLOOKUP(A14,'درآمد ناشی از تغییر قیمت  '!$A$7:$A$98,'درآمد ناشی از تغییر قیمت  '!$Q$7:$Q$98),0)</f>
        <v>0</v>
      </c>
      <c r="P14" s="4"/>
      <c r="Q14" s="4">
        <f>IFERROR(_xlfn.XLOOKUP(A14,'درآمد ناشی ازفروش'!$A$7:$A$190,'درآمد ناشی ازفروش'!$Q$7:$Q$190),0)</f>
        <v>-305736172</v>
      </c>
      <c r="R14" s="188"/>
      <c r="S14" s="4">
        <f t="shared" si="2"/>
        <v>1201376828</v>
      </c>
      <c r="T14" s="187"/>
      <c r="U14" s="100">
        <f t="shared" si="3"/>
        <v>3.3489850378749201E-4</v>
      </c>
    </row>
    <row r="15" spans="1:21" s="57" customFormat="1" ht="42.75" customHeight="1">
      <c r="A15" s="105" t="s">
        <v>125</v>
      </c>
      <c r="B15" s="105"/>
      <c r="C15" s="4">
        <v>0</v>
      </c>
      <c r="D15" s="4"/>
      <c r="E15" s="4">
        <f>IFERROR(_xlfn.XLOOKUP(A15,'درآمد ناشی از تغییر قیمت  '!$A$7:$A$98,'درآمد ناشی از تغییر قیمت  '!$I$7:$I$98),0)</f>
        <v>0</v>
      </c>
      <c r="F15" s="4"/>
      <c r="G15" s="4">
        <f>IFERROR(_xlfn.XLOOKUP(A15,'درآمد ناشی ازفروش'!$A$7:$A$188,'درآمد ناشی ازفروش'!$I$7:$I$188),0)</f>
        <v>0</v>
      </c>
      <c r="H15" s="4"/>
      <c r="I15" s="4">
        <f t="shared" si="0"/>
        <v>0</v>
      </c>
      <c r="J15" s="4"/>
      <c r="K15" s="100">
        <f t="shared" si="1"/>
        <v>0</v>
      </c>
      <c r="L15" s="4"/>
      <c r="M15" s="4">
        <v>1684524306</v>
      </c>
      <c r="N15" s="4"/>
      <c r="O15" s="4">
        <f>IFERROR(_xlfn.XLOOKUP(A15,'درآمد ناشی از تغییر قیمت  '!$A$7:$A$98,'درآمد ناشی از تغییر قیمت  '!$Q$7:$Q$98),0)</f>
        <v>0</v>
      </c>
      <c r="P15" s="4"/>
      <c r="Q15" s="4">
        <f>IFERROR(_xlfn.XLOOKUP(A15,'درآمد ناشی ازفروش'!$A$7:$A$190,'درآمد ناشی ازفروش'!$Q$7:$Q$190),0)</f>
        <v>-18282017322</v>
      </c>
      <c r="R15" s="188"/>
      <c r="S15" s="4">
        <f t="shared" si="2"/>
        <v>-16597493016</v>
      </c>
      <c r="T15" s="187"/>
      <c r="U15" s="100">
        <f t="shared" si="3"/>
        <v>-4.6267544438452811E-3</v>
      </c>
    </row>
    <row r="16" spans="1:21" s="57" customFormat="1" ht="42.75" customHeight="1">
      <c r="A16" s="105" t="s">
        <v>126</v>
      </c>
      <c r="B16" s="105"/>
      <c r="C16" s="4">
        <v>0</v>
      </c>
      <c r="D16" s="4"/>
      <c r="E16" s="4">
        <f>IFERROR(_xlfn.XLOOKUP(A16,'درآمد ناشی از تغییر قیمت  '!$A$7:$A$98,'درآمد ناشی از تغییر قیمت  '!$I$7:$I$98),0)</f>
        <v>0</v>
      </c>
      <c r="F16" s="4"/>
      <c r="G16" s="4">
        <f>IFERROR(_xlfn.XLOOKUP(A16,'درآمد ناشی ازفروش'!$A$7:$A$188,'درآمد ناشی ازفروش'!$I$7:$I$188),0)</f>
        <v>0</v>
      </c>
      <c r="H16" s="4"/>
      <c r="I16" s="4">
        <f t="shared" si="0"/>
        <v>0</v>
      </c>
      <c r="J16" s="4"/>
      <c r="K16" s="100">
        <f t="shared" si="1"/>
        <v>0</v>
      </c>
      <c r="L16" s="4"/>
      <c r="M16" s="4">
        <v>11131593000</v>
      </c>
      <c r="N16" s="4"/>
      <c r="O16" s="4">
        <f>IFERROR(_xlfn.XLOOKUP(A16,'درآمد ناشی از تغییر قیمت  '!$A$7:$A$98,'درآمد ناشی از تغییر قیمت  '!$Q$7:$Q$98),0)</f>
        <v>1309087146</v>
      </c>
      <c r="P16" s="4"/>
      <c r="Q16" s="4">
        <f>IFERROR(_xlfn.XLOOKUP(A16,'درآمد ناشی ازفروش'!$A$7:$A$190,'درآمد ناشی ازفروش'!$Q$7:$Q$190),0)</f>
        <v>-25401166119</v>
      </c>
      <c r="R16" s="188"/>
      <c r="S16" s="4">
        <f t="shared" si="2"/>
        <v>-12960485973</v>
      </c>
      <c r="T16" s="187"/>
      <c r="U16" s="100">
        <f t="shared" si="3"/>
        <v>-3.6128941890299863E-3</v>
      </c>
    </row>
    <row r="17" spans="1:21" s="57" customFormat="1" ht="42.75" customHeight="1">
      <c r="A17" s="105" t="s">
        <v>127</v>
      </c>
      <c r="B17" s="105"/>
      <c r="C17" s="4">
        <v>0</v>
      </c>
      <c r="D17" s="4"/>
      <c r="E17" s="4">
        <f>IFERROR(_xlfn.XLOOKUP(A17,'درآمد ناشی از تغییر قیمت  '!$A$7:$A$98,'درآمد ناشی از تغییر قیمت  '!$I$7:$I$98),0)</f>
        <v>0</v>
      </c>
      <c r="F17" s="4"/>
      <c r="G17" s="4">
        <f>IFERROR(_xlfn.XLOOKUP(A17,'درآمد ناشی ازفروش'!$A$7:$A$188,'درآمد ناشی ازفروش'!$I$7:$I$188),0)</f>
        <v>0</v>
      </c>
      <c r="H17" s="4"/>
      <c r="I17" s="4">
        <f t="shared" si="0"/>
        <v>0</v>
      </c>
      <c r="J17" s="4"/>
      <c r="K17" s="100">
        <f t="shared" si="1"/>
        <v>0</v>
      </c>
      <c r="L17" s="4"/>
      <c r="M17" s="4">
        <v>0</v>
      </c>
      <c r="N17" s="4"/>
      <c r="O17" s="4">
        <f>IFERROR(_xlfn.XLOOKUP(A17,'درآمد ناشی از تغییر قیمت  '!$A$7:$A$98,'درآمد ناشی از تغییر قیمت  '!$Q$7:$Q$98),0)</f>
        <v>0</v>
      </c>
      <c r="P17" s="4"/>
      <c r="Q17" s="4">
        <f>IFERROR(_xlfn.XLOOKUP(A17,'درآمد ناشی ازفروش'!$A$7:$A$190,'درآمد ناشی ازفروش'!$Q$7:$Q$190),0)</f>
        <v>-6679899288</v>
      </c>
      <c r="R17" s="188"/>
      <c r="S17" s="4">
        <f t="shared" si="2"/>
        <v>-6679899288</v>
      </c>
      <c r="T17" s="187"/>
      <c r="U17" s="100">
        <f t="shared" si="3"/>
        <v>-1.8621037337023891E-3</v>
      </c>
    </row>
    <row r="18" spans="1:21" s="57" customFormat="1" ht="42.75" customHeight="1">
      <c r="A18" s="105" t="s">
        <v>128</v>
      </c>
      <c r="B18" s="105"/>
      <c r="C18" s="4">
        <v>0</v>
      </c>
      <c r="D18" s="4"/>
      <c r="E18" s="4">
        <f>IFERROR(_xlfn.XLOOKUP(A18,'درآمد ناشی از تغییر قیمت  '!$A$7:$A$98,'درآمد ناشی از تغییر قیمت  '!$I$7:$I$98),0)</f>
        <v>0</v>
      </c>
      <c r="F18" s="4"/>
      <c r="G18" s="4">
        <f>IFERROR(_xlfn.XLOOKUP(A18,'درآمد ناشی ازفروش'!$A$7:$A$188,'درآمد ناشی ازفروش'!$I$7:$I$188),0)</f>
        <v>0</v>
      </c>
      <c r="H18" s="4"/>
      <c r="I18" s="4">
        <f t="shared" si="0"/>
        <v>0</v>
      </c>
      <c r="J18" s="4"/>
      <c r="K18" s="100">
        <f t="shared" si="1"/>
        <v>0</v>
      </c>
      <c r="L18" s="4"/>
      <c r="M18" s="4">
        <v>23293155200</v>
      </c>
      <c r="N18" s="4"/>
      <c r="O18" s="4">
        <f>IFERROR(_xlfn.XLOOKUP(A18,'درآمد ناشی از تغییر قیمت  '!$A$7:$A$98,'درآمد ناشی از تغییر قیمت  '!$Q$7:$Q$98),0)</f>
        <v>0</v>
      </c>
      <c r="P18" s="4"/>
      <c r="Q18" s="4">
        <f>IFERROR(_xlfn.XLOOKUP(A18,'درآمد ناشی ازفروش'!$A$7:$A$190,'درآمد ناشی ازفروش'!$Q$7:$Q$190),0)</f>
        <v>95484196299</v>
      </c>
      <c r="R18" s="188"/>
      <c r="S18" s="4">
        <f t="shared" si="2"/>
        <v>118777351499</v>
      </c>
      <c r="T18" s="187"/>
      <c r="U18" s="100">
        <f t="shared" si="3"/>
        <v>3.3110641368934511E-2</v>
      </c>
    </row>
    <row r="19" spans="1:21" s="57" customFormat="1" ht="42.75" customHeight="1">
      <c r="A19" s="105" t="s">
        <v>129</v>
      </c>
      <c r="B19" s="105"/>
      <c r="C19" s="4">
        <v>0</v>
      </c>
      <c r="D19" s="4"/>
      <c r="E19" s="4">
        <f>IFERROR(_xlfn.XLOOKUP(A19,'درآمد ناشی از تغییر قیمت  '!$A$7:$A$98,'درآمد ناشی از تغییر قیمت  '!$I$7:$I$98),0)</f>
        <v>0</v>
      </c>
      <c r="F19" s="4"/>
      <c r="G19" s="4">
        <f>IFERROR(_xlfn.XLOOKUP(A19,'درآمد ناشی ازفروش'!$A$7:$A$188,'درآمد ناشی ازفروش'!$I$7:$I$188),0)</f>
        <v>0</v>
      </c>
      <c r="H19" s="4"/>
      <c r="I19" s="4">
        <f t="shared" si="0"/>
        <v>0</v>
      </c>
      <c r="J19" s="4"/>
      <c r="K19" s="100">
        <f t="shared" si="1"/>
        <v>0</v>
      </c>
      <c r="L19" s="4"/>
      <c r="M19" s="4">
        <v>9740575600</v>
      </c>
      <c r="N19" s="4"/>
      <c r="O19" s="4">
        <f>IFERROR(_xlfn.XLOOKUP(A19,'درآمد ناشی از تغییر قیمت  '!$A$7:$A$98,'درآمد ناشی از تغییر قیمت  '!$Q$7:$Q$98),0)</f>
        <v>0</v>
      </c>
      <c r="P19" s="4"/>
      <c r="Q19" s="4">
        <f>IFERROR(_xlfn.XLOOKUP(A19,'درآمد ناشی ازفروش'!$A$7:$A$190,'درآمد ناشی ازفروش'!$Q$7:$Q$190),0)</f>
        <v>-26641948940</v>
      </c>
      <c r="R19" s="188"/>
      <c r="S19" s="4">
        <f t="shared" si="2"/>
        <v>-16901373340</v>
      </c>
      <c r="T19" s="187"/>
      <c r="U19" s="100">
        <f t="shared" si="3"/>
        <v>-4.7114648057119063E-3</v>
      </c>
    </row>
    <row r="20" spans="1:21" s="57" customFormat="1" ht="42.75" customHeight="1">
      <c r="A20" s="105" t="s">
        <v>130</v>
      </c>
      <c r="B20" s="105"/>
      <c r="C20" s="4">
        <v>0</v>
      </c>
      <c r="D20" s="4"/>
      <c r="E20" s="4">
        <f>IFERROR(_xlfn.XLOOKUP(A20,'درآمد ناشی از تغییر قیمت  '!$A$7:$A$98,'درآمد ناشی از تغییر قیمت  '!$I$7:$I$98),0)</f>
        <v>0</v>
      </c>
      <c r="F20" s="4"/>
      <c r="G20" s="4">
        <f>IFERROR(_xlfn.XLOOKUP(A20,'درآمد ناشی ازفروش'!$A$7:$A$188,'درآمد ناشی ازفروش'!$I$7:$I$188),0)</f>
        <v>0</v>
      </c>
      <c r="H20" s="4"/>
      <c r="I20" s="4">
        <f t="shared" si="0"/>
        <v>0</v>
      </c>
      <c r="J20" s="4"/>
      <c r="K20" s="100">
        <f t="shared" si="1"/>
        <v>0</v>
      </c>
      <c r="L20" s="4"/>
      <c r="M20" s="4">
        <v>6789384000</v>
      </c>
      <c r="N20" s="4"/>
      <c r="O20" s="4">
        <f>IFERROR(_xlfn.XLOOKUP(A20,'درآمد ناشی از تغییر قیمت  '!$A$7:$A$98,'درآمد ناشی از تغییر قیمت  '!$Q$7:$Q$98),0)</f>
        <v>0</v>
      </c>
      <c r="P20" s="4"/>
      <c r="Q20" s="4">
        <f>IFERROR(_xlfn.XLOOKUP(A20,'درآمد ناشی ازفروش'!$A$7:$A$190,'درآمد ناشی ازفروش'!$Q$7:$Q$190),0)</f>
        <v>-45471990140</v>
      </c>
      <c r="R20" s="188"/>
      <c r="S20" s="4">
        <f t="shared" si="2"/>
        <v>-38682606140</v>
      </c>
      <c r="T20" s="187"/>
      <c r="U20" s="100">
        <f t="shared" si="3"/>
        <v>-1.0783250198402237E-2</v>
      </c>
    </row>
    <row r="21" spans="1:21" s="57" customFormat="1" ht="42.75" customHeight="1">
      <c r="A21" s="105" t="s">
        <v>131</v>
      </c>
      <c r="B21" s="105"/>
      <c r="C21" s="4">
        <v>0</v>
      </c>
      <c r="D21" s="4"/>
      <c r="E21" s="4">
        <f>IFERROR(_xlfn.XLOOKUP(A21,'درآمد ناشی از تغییر قیمت  '!$A$7:$A$98,'درآمد ناشی از تغییر قیمت  '!$I$7:$I$98),0)</f>
        <v>17094517178</v>
      </c>
      <c r="F21" s="4"/>
      <c r="G21" s="4">
        <f>IFERROR(_xlfn.XLOOKUP(A21,'درآمد ناشی ازفروش'!$A$7:$A$188,'درآمد ناشی ازفروش'!$I$7:$I$188),0)</f>
        <v>0</v>
      </c>
      <c r="H21" s="4"/>
      <c r="I21" s="4">
        <f t="shared" si="0"/>
        <v>17094517178</v>
      </c>
      <c r="J21" s="4"/>
      <c r="K21" s="100">
        <f t="shared" si="1"/>
        <v>1.0922607159706617E-2</v>
      </c>
      <c r="L21" s="4"/>
      <c r="M21" s="4">
        <v>5626000000</v>
      </c>
      <c r="N21" s="4"/>
      <c r="O21" s="4">
        <f>IFERROR(_xlfn.XLOOKUP(A21,'درآمد ناشی از تغییر قیمت  '!$A$7:$A$98,'درآمد ناشی از تغییر قیمت  '!$Q$7:$Q$98),0)</f>
        <v>9960964456</v>
      </c>
      <c r="P21" s="4"/>
      <c r="Q21" s="4">
        <f>IFERROR(_xlfn.XLOOKUP(A21,'درآمد ناشی ازفروش'!$A$7:$A$190,'درآمد ناشی ازفروش'!$Q$7:$Q$190),0)</f>
        <v>-1248080373</v>
      </c>
      <c r="R21" s="188"/>
      <c r="S21" s="4">
        <f t="shared" si="2"/>
        <v>14338884083</v>
      </c>
      <c r="T21" s="187"/>
      <c r="U21" s="100">
        <f t="shared" si="3"/>
        <v>3.9971395431134321E-3</v>
      </c>
    </row>
    <row r="22" spans="1:21" s="57" customFormat="1" ht="42.75" customHeight="1">
      <c r="A22" s="105" t="s">
        <v>102</v>
      </c>
      <c r="B22" s="105"/>
      <c r="C22" s="4">
        <v>0</v>
      </c>
      <c r="D22" s="4"/>
      <c r="E22" s="4">
        <f>IFERROR(_xlfn.XLOOKUP(A22,'درآمد ناشی از تغییر قیمت  '!$A$7:$A$98,'درآمد ناشی از تغییر قیمت  '!$I$7:$I$98),0)</f>
        <v>0</v>
      </c>
      <c r="F22" s="4"/>
      <c r="G22" s="4">
        <f>IFERROR(_xlfn.XLOOKUP(A22,'درآمد ناشی ازفروش'!$A$7:$A$188,'درآمد ناشی ازفروش'!$I$7:$I$188),0)</f>
        <v>0</v>
      </c>
      <c r="H22" s="4"/>
      <c r="I22" s="4">
        <f t="shared" si="0"/>
        <v>0</v>
      </c>
      <c r="J22" s="4"/>
      <c r="K22" s="100">
        <f t="shared" si="1"/>
        <v>0</v>
      </c>
      <c r="L22" s="4"/>
      <c r="M22" s="4">
        <v>2103082800</v>
      </c>
      <c r="N22" s="4"/>
      <c r="O22" s="4">
        <f>IFERROR(_xlfn.XLOOKUP(A22,'درآمد ناشی از تغییر قیمت  '!$A$7:$A$98,'درآمد ناشی از تغییر قیمت  '!$Q$7:$Q$98),0)</f>
        <v>0</v>
      </c>
      <c r="P22" s="4"/>
      <c r="Q22" s="4">
        <f>IFERROR(_xlfn.XLOOKUP(A22,'درآمد ناشی ازفروش'!$A$7:$A$190,'درآمد ناشی ازفروش'!$Q$7:$Q$190),0)</f>
        <v>3920813651</v>
      </c>
      <c r="R22" s="188"/>
      <c r="S22" s="4">
        <f t="shared" si="2"/>
        <v>6023896451</v>
      </c>
      <c r="T22" s="187"/>
      <c r="U22" s="100">
        <f t="shared" si="3"/>
        <v>1.6792349089745245E-3</v>
      </c>
    </row>
    <row r="23" spans="1:21" s="57" customFormat="1" ht="42.75" customHeight="1">
      <c r="A23" s="105" t="s">
        <v>105</v>
      </c>
      <c r="B23" s="105"/>
      <c r="C23" s="4">
        <v>0</v>
      </c>
      <c r="D23" s="4"/>
      <c r="E23" s="4">
        <f>IFERROR(_xlfn.XLOOKUP(A23,'درآمد ناشی از تغییر قیمت  '!$A$7:$A$98,'درآمد ناشی از تغییر قیمت  '!$I$7:$I$98),0)</f>
        <v>1555541164</v>
      </c>
      <c r="F23" s="4"/>
      <c r="G23" s="4">
        <f>IFERROR(_xlfn.XLOOKUP(A23,'درآمد ناشی ازفروش'!$A$7:$A$188,'درآمد ناشی ازفروش'!$I$7:$I$188),0)</f>
        <v>0</v>
      </c>
      <c r="H23" s="4"/>
      <c r="I23" s="4">
        <f t="shared" si="0"/>
        <v>1555541164</v>
      </c>
      <c r="J23" s="4"/>
      <c r="K23" s="100">
        <f t="shared" si="1"/>
        <v>9.9391897871154745E-4</v>
      </c>
      <c r="L23" s="4"/>
      <c r="M23" s="4">
        <v>0</v>
      </c>
      <c r="N23" s="4"/>
      <c r="O23" s="4">
        <f>IFERROR(_xlfn.XLOOKUP(A23,'درآمد ناشی از تغییر قیمت  '!$A$7:$A$98,'درآمد ناشی از تغییر قیمت  '!$Q$7:$Q$98),0)</f>
        <v>6486223011</v>
      </c>
      <c r="P23" s="4"/>
      <c r="Q23" s="4">
        <f>IFERROR(_xlfn.XLOOKUP(A23,'درآمد ناشی ازفروش'!$A$7:$A$190,'درآمد ناشی ازفروش'!$Q$7:$Q$190),0)</f>
        <v>50274676200</v>
      </c>
      <c r="R23" s="188"/>
      <c r="S23" s="4">
        <f t="shared" si="2"/>
        <v>56760899211</v>
      </c>
      <c r="T23" s="187"/>
      <c r="U23" s="100">
        <f t="shared" si="3"/>
        <v>1.582279579259251E-2</v>
      </c>
    </row>
    <row r="24" spans="1:21" s="57" customFormat="1" ht="42.75" customHeight="1">
      <c r="A24" s="105" t="s">
        <v>132</v>
      </c>
      <c r="B24" s="105"/>
      <c r="C24" s="4">
        <v>0</v>
      </c>
      <c r="D24" s="4"/>
      <c r="E24" s="4">
        <f>IFERROR(_xlfn.XLOOKUP(A24,'درآمد ناشی از تغییر قیمت  '!$A$7:$A$98,'درآمد ناشی از تغییر قیمت  '!$I$7:$I$98),0)</f>
        <v>0</v>
      </c>
      <c r="F24" s="4"/>
      <c r="G24" s="4">
        <f>IFERROR(_xlfn.XLOOKUP(A24,'درآمد ناشی ازفروش'!$A$7:$A$188,'درآمد ناشی ازفروش'!$I$7:$I$188),0)</f>
        <v>0</v>
      </c>
      <c r="H24" s="4"/>
      <c r="I24" s="4">
        <f t="shared" si="0"/>
        <v>0</v>
      </c>
      <c r="J24" s="4"/>
      <c r="K24" s="100">
        <f t="shared" si="1"/>
        <v>0</v>
      </c>
      <c r="L24" s="4"/>
      <c r="M24" s="4">
        <v>0</v>
      </c>
      <c r="N24" s="4"/>
      <c r="O24" s="4">
        <f>IFERROR(_xlfn.XLOOKUP(A24,'درآمد ناشی از تغییر قیمت  '!$A$7:$A$98,'درآمد ناشی از تغییر قیمت  '!$Q$7:$Q$98),0)</f>
        <v>0</v>
      </c>
      <c r="P24" s="4"/>
      <c r="Q24" s="4">
        <f>IFERROR(_xlfn.XLOOKUP(A24,'درآمد ناشی ازفروش'!$A$7:$A$190,'درآمد ناشی ازفروش'!$Q$7:$Q$190),0)</f>
        <v>2662619420</v>
      </c>
      <c r="R24" s="188"/>
      <c r="S24" s="4">
        <f t="shared" si="2"/>
        <v>2662619420</v>
      </c>
      <c r="T24" s="187"/>
      <c r="U24" s="100">
        <f t="shared" si="3"/>
        <v>7.4223777180553352E-4</v>
      </c>
    </row>
    <row r="25" spans="1:21" s="57" customFormat="1" ht="42.75" customHeight="1">
      <c r="A25" s="105" t="s">
        <v>263</v>
      </c>
      <c r="B25" s="105"/>
      <c r="C25" s="4">
        <v>0</v>
      </c>
      <c r="D25" s="4"/>
      <c r="E25" s="4">
        <f>IFERROR(_xlfn.XLOOKUP(A25,'درآمد ناشی از تغییر قیمت  '!$A$7:$A$98,'درآمد ناشی از تغییر قیمت  '!$I$7:$I$98),0)</f>
        <v>7505948706</v>
      </c>
      <c r="F25" s="4"/>
      <c r="G25" s="4">
        <f>IFERROR(_xlfn.XLOOKUP(A25,'درآمد ناشی ازفروش'!$A$7:$A$188,'درآمد ناشی ازفروش'!$I$7:$I$188),0)</f>
        <v>0</v>
      </c>
      <c r="H25" s="4"/>
      <c r="I25" s="4">
        <f t="shared" si="0"/>
        <v>7505948706</v>
      </c>
      <c r="J25" s="4"/>
      <c r="K25" s="100">
        <f t="shared" si="1"/>
        <v>4.7959546457420404E-3</v>
      </c>
      <c r="L25" s="4"/>
      <c r="M25" s="4">
        <v>8645264439</v>
      </c>
      <c r="N25" s="4"/>
      <c r="O25" s="4">
        <f>IFERROR(_xlfn.XLOOKUP(A25,'درآمد ناشی از تغییر قیمت  '!$A$7:$A$98,'درآمد ناشی از تغییر قیمت  '!$Q$7:$Q$98),0)</f>
        <v>19551564167</v>
      </c>
      <c r="P25" s="4"/>
      <c r="Q25" s="4">
        <f>IFERROR(_xlfn.XLOOKUP(A25,'درآمد ناشی ازفروش'!$A$7:$A$190,'درآمد ناشی ازفروش'!$Q$7:$Q$190),0)</f>
        <v>1142187305</v>
      </c>
      <c r="R25" s="188"/>
      <c r="S25" s="4">
        <f t="shared" si="2"/>
        <v>29339015911</v>
      </c>
      <c r="T25" s="187"/>
      <c r="U25" s="100">
        <f t="shared" si="3"/>
        <v>8.1786099932928957E-3</v>
      </c>
    </row>
    <row r="26" spans="1:21" s="57" customFormat="1" ht="42.75" customHeight="1">
      <c r="A26" s="105" t="s">
        <v>133</v>
      </c>
      <c r="B26" s="105"/>
      <c r="C26" s="4">
        <v>0</v>
      </c>
      <c r="D26" s="4"/>
      <c r="E26" s="4">
        <f>IFERROR(_xlfn.XLOOKUP(A26,'درآمد ناشی از تغییر قیمت  '!$A$7:$A$98,'درآمد ناشی از تغییر قیمت  '!$I$7:$I$98),0)</f>
        <v>-2605065822</v>
      </c>
      <c r="F26" s="4"/>
      <c r="G26" s="4">
        <f>IFERROR(_xlfn.XLOOKUP(A26,'درآمد ناشی ازفروش'!$A$7:$A$188,'درآمد ناشی ازفروش'!$I$7:$I$188),0)</f>
        <v>0</v>
      </c>
      <c r="H26" s="4"/>
      <c r="I26" s="4">
        <f t="shared" si="0"/>
        <v>-2605065822</v>
      </c>
      <c r="J26" s="4"/>
      <c r="K26" s="100">
        <f t="shared" si="1"/>
        <v>-1.6645167747412939E-3</v>
      </c>
      <c r="L26" s="4"/>
      <c r="M26" s="4">
        <v>164084991000</v>
      </c>
      <c r="N26" s="4"/>
      <c r="O26" s="4">
        <f>IFERROR(_xlfn.XLOOKUP(A26,'درآمد ناشی از تغییر قیمت  '!$A$7:$A$98,'درآمد ناشی از تغییر قیمت  '!$Q$7:$Q$98),0)</f>
        <v>-289670933268</v>
      </c>
      <c r="P26" s="4"/>
      <c r="Q26" s="4">
        <f>IFERROR(_xlfn.XLOOKUP(A26,'درآمد ناشی ازفروش'!$A$7:$A$190,'درآمد ناشی ازفروش'!$Q$7:$Q$190),0)</f>
        <v>45219156653</v>
      </c>
      <c r="R26" s="188"/>
      <c r="S26" s="4">
        <f t="shared" si="2"/>
        <v>-80366785615</v>
      </c>
      <c r="T26" s="187"/>
      <c r="U26" s="100">
        <f t="shared" si="3"/>
        <v>-2.2403225723505994E-2</v>
      </c>
    </row>
    <row r="27" spans="1:21" s="57" customFormat="1" ht="42.75" customHeight="1">
      <c r="A27" s="105" t="s">
        <v>134</v>
      </c>
      <c r="B27" s="105"/>
      <c r="C27" s="4">
        <v>0</v>
      </c>
      <c r="D27" s="4"/>
      <c r="E27" s="4">
        <f>IFERROR(_xlfn.XLOOKUP(A27,'درآمد ناشی از تغییر قیمت  '!$A$7:$A$98,'درآمد ناشی از تغییر قیمت  '!$I$7:$I$98),0)</f>
        <v>11282771467</v>
      </c>
      <c r="F27" s="4"/>
      <c r="G27" s="4">
        <f>IFERROR(_xlfn.XLOOKUP(A27,'درآمد ناشی ازفروش'!$A$7:$A$188,'درآمد ناشی ازفروش'!$I$7:$I$188),0)</f>
        <v>0</v>
      </c>
      <c r="H27" s="4"/>
      <c r="I27" s="4">
        <f t="shared" si="0"/>
        <v>11282771467</v>
      </c>
      <c r="J27" s="4"/>
      <c r="K27" s="100">
        <f t="shared" si="1"/>
        <v>7.2091700001559256E-3</v>
      </c>
      <c r="L27" s="4"/>
      <c r="M27" s="4">
        <v>2844000000</v>
      </c>
      <c r="N27" s="4"/>
      <c r="O27" s="4">
        <f>IFERROR(_xlfn.XLOOKUP(A27,'درآمد ناشی از تغییر قیمت  '!$A$7:$A$98,'درآمد ناشی از تغییر قیمت  '!$Q$7:$Q$98),0)</f>
        <v>-1245786074</v>
      </c>
      <c r="P27" s="4"/>
      <c r="Q27" s="4">
        <f>IFERROR(_xlfn.XLOOKUP(A27,'درآمد ناشی ازفروش'!$A$7:$A$190,'درآمد ناشی ازفروش'!$Q$7:$Q$190),0)</f>
        <v>3884615831</v>
      </c>
      <c r="R27" s="188"/>
      <c r="S27" s="4">
        <f t="shared" si="2"/>
        <v>5482829757</v>
      </c>
      <c r="T27" s="187"/>
      <c r="U27" s="100">
        <f t="shared" si="3"/>
        <v>1.5284059417041114E-3</v>
      </c>
    </row>
    <row r="28" spans="1:21" s="57" customFormat="1" ht="42.75" customHeight="1">
      <c r="A28" s="105" t="s">
        <v>116</v>
      </c>
      <c r="B28" s="105"/>
      <c r="C28" s="4">
        <v>0</v>
      </c>
      <c r="D28" s="4"/>
      <c r="E28" s="4">
        <f>IFERROR(_xlfn.XLOOKUP(A28,'درآمد ناشی از تغییر قیمت  '!$A$7:$A$98,'درآمد ناشی از تغییر قیمت  '!$I$7:$I$98),0)</f>
        <v>0</v>
      </c>
      <c r="F28" s="4"/>
      <c r="G28" s="4">
        <f>IFERROR(_xlfn.XLOOKUP(A28,'درآمد ناشی ازفروش'!$A$7:$A$188,'درآمد ناشی ازفروش'!$I$7:$I$188),0)</f>
        <v>0</v>
      </c>
      <c r="H28" s="4"/>
      <c r="I28" s="4">
        <f t="shared" si="0"/>
        <v>0</v>
      </c>
      <c r="J28" s="4"/>
      <c r="K28" s="100">
        <f t="shared" si="1"/>
        <v>0</v>
      </c>
      <c r="L28" s="4"/>
      <c r="M28" s="4">
        <v>0</v>
      </c>
      <c r="N28" s="4"/>
      <c r="O28" s="4">
        <f>IFERROR(_xlfn.XLOOKUP(A28,'درآمد ناشی از تغییر قیمت  '!$A$7:$A$98,'درآمد ناشی از تغییر قیمت  '!$Q$7:$Q$98),0)</f>
        <v>0</v>
      </c>
      <c r="P28" s="4"/>
      <c r="Q28" s="4">
        <f>IFERROR(_xlfn.XLOOKUP(A28,'درآمد ناشی ازفروش'!$A$7:$A$190,'درآمد ناشی ازفروش'!$Q$7:$Q$190),0)</f>
        <v>-17165255842</v>
      </c>
      <c r="R28" s="188"/>
      <c r="S28" s="4">
        <f t="shared" si="2"/>
        <v>-17165255842</v>
      </c>
      <c r="T28" s="187"/>
      <c r="U28" s="100">
        <f t="shared" si="3"/>
        <v>-4.7850252848520109E-3</v>
      </c>
    </row>
    <row r="29" spans="1:21" s="57" customFormat="1" ht="42.75" customHeight="1">
      <c r="A29" s="105" t="s">
        <v>135</v>
      </c>
      <c r="B29" s="105"/>
      <c r="C29" s="4">
        <v>0</v>
      </c>
      <c r="D29" s="4"/>
      <c r="E29" s="4">
        <f>IFERROR(_xlfn.XLOOKUP(A29,'درآمد ناشی از تغییر قیمت  '!$A$7:$A$98,'درآمد ناشی از تغییر قیمت  '!$I$7:$I$98),0)</f>
        <v>170245992</v>
      </c>
      <c r="F29" s="4"/>
      <c r="G29" s="4">
        <f>IFERROR(_xlfn.XLOOKUP(A29,'درآمد ناشی ازفروش'!$A$7:$A$188,'درآمد ناشی ازفروش'!$I$7:$I$188),0)</f>
        <v>0</v>
      </c>
      <c r="H29" s="4"/>
      <c r="I29" s="4">
        <f t="shared" si="0"/>
        <v>170245992</v>
      </c>
      <c r="J29" s="4"/>
      <c r="K29" s="100">
        <f t="shared" si="1"/>
        <v>1.0877932800136062E-4</v>
      </c>
      <c r="L29" s="4"/>
      <c r="M29" s="4">
        <v>1592783200</v>
      </c>
      <c r="N29" s="4"/>
      <c r="O29" s="4">
        <f>IFERROR(_xlfn.XLOOKUP(A29,'درآمد ناشی از تغییر قیمت  '!$A$7:$A$98,'درآمد ناشی از تغییر قیمت  '!$Q$7:$Q$98),0)</f>
        <v>-1347144474</v>
      </c>
      <c r="P29" s="4"/>
      <c r="Q29" s="4">
        <f>IFERROR(_xlfn.XLOOKUP(A29,'درآمد ناشی ازفروش'!$A$7:$A$190,'درآمد ناشی ازفروش'!$Q$7:$Q$190),0)</f>
        <v>-3846148411</v>
      </c>
      <c r="R29" s="188"/>
      <c r="S29" s="4">
        <f t="shared" si="2"/>
        <v>-3600509685</v>
      </c>
      <c r="T29" s="187"/>
      <c r="U29" s="100">
        <f t="shared" si="3"/>
        <v>-1.0036861692981429E-3</v>
      </c>
    </row>
    <row r="30" spans="1:21" s="57" customFormat="1" ht="42.75" customHeight="1">
      <c r="A30" s="105" t="s">
        <v>117</v>
      </c>
      <c r="B30" s="105"/>
      <c r="C30" s="4">
        <v>0</v>
      </c>
      <c r="D30" s="4"/>
      <c r="E30" s="4">
        <f>IFERROR(_xlfn.XLOOKUP(A30,'درآمد ناشی از تغییر قیمت  '!$A$7:$A$98,'درآمد ناشی از تغییر قیمت  '!$I$7:$I$98),0)</f>
        <v>278709345874</v>
      </c>
      <c r="F30" s="4"/>
      <c r="G30" s="4">
        <f>IFERROR(_xlfn.XLOOKUP(A30,'درآمد ناشی ازفروش'!$A$7:$A$188,'درآمد ناشی ازفروش'!$I$7:$I$188),0)</f>
        <v>-7495</v>
      </c>
      <c r="H30" s="4"/>
      <c r="I30" s="4">
        <f t="shared" si="0"/>
        <v>278709338379</v>
      </c>
      <c r="J30" s="4"/>
      <c r="K30" s="100">
        <f t="shared" si="1"/>
        <v>0.17808239818398452</v>
      </c>
      <c r="L30" s="4"/>
      <c r="M30" s="4">
        <v>34362245880</v>
      </c>
      <c r="N30" s="4"/>
      <c r="O30" s="4">
        <f>IFERROR(_xlfn.XLOOKUP(A30,'درآمد ناشی از تغییر قیمت  '!$A$7:$A$98,'درآمد ناشی از تغییر قیمت  '!$Q$7:$Q$98),0)</f>
        <v>376117518018</v>
      </c>
      <c r="P30" s="4"/>
      <c r="Q30" s="4">
        <f>IFERROR(_xlfn.XLOOKUP(A30,'درآمد ناشی ازفروش'!$A$7:$A$190,'درآمد ناشی ازفروش'!$Q$7:$Q$190),0)</f>
        <v>9167006374</v>
      </c>
      <c r="R30" s="188"/>
      <c r="S30" s="4">
        <f t="shared" si="2"/>
        <v>419646770272</v>
      </c>
      <c r="T30" s="187"/>
      <c r="U30" s="100">
        <f t="shared" si="3"/>
        <v>0.11698167652967764</v>
      </c>
    </row>
    <row r="31" spans="1:21" s="57" customFormat="1" ht="42.75" customHeight="1">
      <c r="A31" s="105" t="s">
        <v>136</v>
      </c>
      <c r="B31" s="105"/>
      <c r="C31" s="4">
        <v>0</v>
      </c>
      <c r="D31" s="4"/>
      <c r="E31" s="4">
        <f>IFERROR(_xlfn.XLOOKUP(A31,'درآمد ناشی از تغییر قیمت  '!$A$7:$A$98,'درآمد ناشی از تغییر قیمت  '!$I$7:$I$98),0)</f>
        <v>0</v>
      </c>
      <c r="F31" s="4"/>
      <c r="G31" s="4">
        <f>IFERROR(_xlfn.XLOOKUP(A31,'درآمد ناشی ازفروش'!$A$7:$A$188,'درآمد ناشی ازفروش'!$I$7:$I$188),0)</f>
        <v>0</v>
      </c>
      <c r="H31" s="4"/>
      <c r="I31" s="4">
        <f t="shared" si="0"/>
        <v>0</v>
      </c>
      <c r="J31" s="4"/>
      <c r="K31" s="100">
        <f t="shared" si="1"/>
        <v>0</v>
      </c>
      <c r="L31" s="4"/>
      <c r="M31" s="4">
        <v>0</v>
      </c>
      <c r="N31" s="4"/>
      <c r="O31" s="4">
        <f>IFERROR(_xlfn.XLOOKUP(A31,'درآمد ناشی از تغییر قیمت  '!$A$7:$A$98,'درآمد ناشی از تغییر قیمت  '!$Q$7:$Q$98),0)</f>
        <v>0</v>
      </c>
      <c r="P31" s="4"/>
      <c r="Q31" s="4">
        <f>IFERROR(_xlfn.XLOOKUP(A31,'درآمد ناشی ازفروش'!$A$7:$A$190,'درآمد ناشی ازفروش'!$Q$7:$Q$190),0)</f>
        <v>4769588550</v>
      </c>
      <c r="R31" s="188"/>
      <c r="S31" s="4">
        <f t="shared" si="2"/>
        <v>4769588550</v>
      </c>
      <c r="T31" s="187"/>
      <c r="U31" s="100">
        <f t="shared" si="3"/>
        <v>1.3295812203537468E-3</v>
      </c>
    </row>
    <row r="32" spans="1:21" s="57" customFormat="1" ht="42.75" customHeight="1">
      <c r="A32" s="105" t="s">
        <v>137</v>
      </c>
      <c r="B32" s="105"/>
      <c r="C32" s="4">
        <v>0</v>
      </c>
      <c r="D32" s="4"/>
      <c r="E32" s="4">
        <f>IFERROR(_xlfn.XLOOKUP(A32,'درآمد ناشی از تغییر قیمت  '!$A$7:$A$98,'درآمد ناشی از تغییر قیمت  '!$I$7:$I$98),0)</f>
        <v>0</v>
      </c>
      <c r="F32" s="4"/>
      <c r="G32" s="4">
        <f>IFERROR(_xlfn.XLOOKUP(A32,'درآمد ناشی ازفروش'!$A$7:$A$188,'درآمد ناشی ازفروش'!$I$7:$I$188),0)</f>
        <v>0</v>
      </c>
      <c r="H32" s="4"/>
      <c r="I32" s="4">
        <f t="shared" si="0"/>
        <v>0</v>
      </c>
      <c r="J32" s="4"/>
      <c r="K32" s="100">
        <f t="shared" si="1"/>
        <v>0</v>
      </c>
      <c r="L32" s="4"/>
      <c r="M32" s="4">
        <v>15135944712</v>
      </c>
      <c r="N32" s="4"/>
      <c r="O32" s="4">
        <f>IFERROR(_xlfn.XLOOKUP(A32,'درآمد ناشی از تغییر قیمت  '!$A$7:$A$98,'درآمد ناشی از تغییر قیمت  '!$Q$7:$Q$98),0)</f>
        <v>-37369142690</v>
      </c>
      <c r="P32" s="4"/>
      <c r="Q32" s="4">
        <f>IFERROR(_xlfn.XLOOKUP(A32,'درآمد ناشی ازفروش'!$A$7:$A$190,'درآمد ناشی ازفروش'!$Q$7:$Q$190),0)</f>
        <v>-11405812655</v>
      </c>
      <c r="R32" s="188"/>
      <c r="S32" s="4">
        <f t="shared" si="2"/>
        <v>-33639010633</v>
      </c>
      <c r="T32" s="187"/>
      <c r="U32" s="100">
        <f t="shared" si="3"/>
        <v>-9.3772861830852903E-3</v>
      </c>
    </row>
    <row r="33" spans="1:21" s="57" customFormat="1" ht="42.75" customHeight="1">
      <c r="A33" s="105" t="s">
        <v>138</v>
      </c>
      <c r="B33" s="105"/>
      <c r="C33" s="4">
        <v>0</v>
      </c>
      <c r="D33" s="4"/>
      <c r="E33" s="4">
        <f>IFERROR(_xlfn.XLOOKUP(A33,'درآمد ناشی از تغییر قیمت  '!$A$7:$A$98,'درآمد ناشی از تغییر قیمت  '!$I$7:$I$98),0)</f>
        <v>-52995530507</v>
      </c>
      <c r="F33" s="4"/>
      <c r="G33" s="4">
        <f>IFERROR(_xlfn.XLOOKUP(A33,'درآمد ناشی ازفروش'!$A$7:$A$188,'درآمد ناشی ازفروش'!$I$7:$I$188),0)</f>
        <v>0</v>
      </c>
      <c r="H33" s="4"/>
      <c r="I33" s="4">
        <f t="shared" si="0"/>
        <v>-52995530507</v>
      </c>
      <c r="J33" s="4"/>
      <c r="K33" s="100">
        <f t="shared" si="1"/>
        <v>-3.38616969944706E-2</v>
      </c>
      <c r="L33" s="4"/>
      <c r="M33" s="4">
        <v>123564029400</v>
      </c>
      <c r="N33" s="4"/>
      <c r="O33" s="4">
        <f>IFERROR(_xlfn.XLOOKUP(A33,'درآمد ناشی از تغییر قیمت  '!$A$7:$A$98,'درآمد ناشی از تغییر قیمت  '!$Q$7:$Q$98),0)</f>
        <v>2009895270</v>
      </c>
      <c r="P33" s="4"/>
      <c r="Q33" s="4">
        <f>IFERROR(_xlfn.XLOOKUP(A33,'درآمد ناشی ازفروش'!$A$7:$A$190,'درآمد ناشی ازفروش'!$Q$7:$Q$190),0)</f>
        <v>380946581056</v>
      </c>
      <c r="R33" s="188"/>
      <c r="S33" s="4">
        <f t="shared" si="2"/>
        <v>506520505726</v>
      </c>
      <c r="T33" s="187"/>
      <c r="U33" s="100">
        <f t="shared" si="3"/>
        <v>0.14119879420990561</v>
      </c>
    </row>
    <row r="34" spans="1:21" s="57" customFormat="1" ht="42.75" customHeight="1">
      <c r="A34" s="105" t="s">
        <v>139</v>
      </c>
      <c r="B34" s="105"/>
      <c r="C34" s="4">
        <v>0</v>
      </c>
      <c r="D34" s="4"/>
      <c r="E34" s="4">
        <f>IFERROR(_xlfn.XLOOKUP(A34,'درآمد ناشی از تغییر قیمت  '!$A$7:$A$98,'درآمد ناشی از تغییر قیمت  '!$I$7:$I$98),0)</f>
        <v>-158322115</v>
      </c>
      <c r="F34" s="4"/>
      <c r="G34" s="4">
        <f>IFERROR(_xlfn.XLOOKUP(A34,'درآمد ناشی ازفروش'!$A$7:$A$188,'درآمد ناشی ازفروش'!$I$7:$I$188),0)</f>
        <v>0</v>
      </c>
      <c r="H34" s="4"/>
      <c r="I34" s="4">
        <f t="shared" si="0"/>
        <v>-158322115</v>
      </c>
      <c r="J34" s="4"/>
      <c r="K34" s="100">
        <f t="shared" si="1"/>
        <v>-1.0116052116782953E-4</v>
      </c>
      <c r="L34" s="4"/>
      <c r="M34" s="4">
        <v>582726600</v>
      </c>
      <c r="N34" s="4"/>
      <c r="O34" s="4">
        <f>IFERROR(_xlfn.XLOOKUP(A34,'درآمد ناشی از تغییر قیمت  '!$A$7:$A$98,'درآمد ناشی از تغییر قیمت  '!$Q$7:$Q$98),0)</f>
        <v>949134389</v>
      </c>
      <c r="P34" s="4"/>
      <c r="Q34" s="4">
        <f>IFERROR(_xlfn.XLOOKUP(A34,'درآمد ناشی ازفروش'!$A$7:$A$190,'درآمد ناشی ازفروش'!$Q$7:$Q$190),0)</f>
        <v>-52113729</v>
      </c>
      <c r="R34" s="188"/>
      <c r="S34" s="4">
        <f t="shared" si="2"/>
        <v>1479747260</v>
      </c>
      <c r="T34" s="187"/>
      <c r="U34" s="100">
        <f t="shared" si="3"/>
        <v>4.1249767084540511E-4</v>
      </c>
    </row>
    <row r="35" spans="1:21" s="57" customFormat="1" ht="42.75" customHeight="1">
      <c r="A35" s="105" t="s">
        <v>264</v>
      </c>
      <c r="B35" s="105"/>
      <c r="C35" s="4">
        <v>0</v>
      </c>
      <c r="D35" s="4"/>
      <c r="E35" s="4">
        <f>IFERROR(_xlfn.XLOOKUP(A35,'درآمد ناشی از تغییر قیمت  '!$A$7:$A$98,'درآمد ناشی از تغییر قیمت  '!$I$7:$I$98),0)</f>
        <v>0</v>
      </c>
      <c r="F35" s="4"/>
      <c r="G35" s="4">
        <f>IFERROR(_xlfn.XLOOKUP(A35,'درآمد ناشی ازفروش'!$A$7:$A$188,'درآمد ناشی ازفروش'!$I$7:$I$188),0)</f>
        <v>0</v>
      </c>
      <c r="H35" s="4"/>
      <c r="I35" s="4">
        <f t="shared" si="0"/>
        <v>0</v>
      </c>
      <c r="J35" s="4"/>
      <c r="K35" s="100">
        <f t="shared" si="1"/>
        <v>0</v>
      </c>
      <c r="L35" s="4"/>
      <c r="M35" s="4">
        <v>0</v>
      </c>
      <c r="N35" s="4"/>
      <c r="O35" s="4">
        <f>IFERROR(_xlfn.XLOOKUP(A35,'درآمد ناشی از تغییر قیمت  '!$A$7:$A$98,'درآمد ناشی از تغییر قیمت  '!$Q$7:$Q$98),0)</f>
        <v>0</v>
      </c>
      <c r="P35" s="4"/>
      <c r="Q35" s="4">
        <f>IFERROR(_xlfn.XLOOKUP(A35,'درآمد ناشی ازفروش'!$A$7:$A$190,'درآمد ناشی ازفروش'!$Q$7:$Q$190),0)</f>
        <v>-2833232469</v>
      </c>
      <c r="R35" s="188"/>
      <c r="S35" s="4">
        <f t="shared" si="2"/>
        <v>-2833232469</v>
      </c>
      <c r="T35" s="187"/>
      <c r="U35" s="100">
        <f t="shared" si="3"/>
        <v>-7.8979824867259866E-4</v>
      </c>
    </row>
    <row r="36" spans="1:21" s="57" customFormat="1" ht="42.75" customHeight="1">
      <c r="A36" s="105" t="s">
        <v>140</v>
      </c>
      <c r="B36" s="105"/>
      <c r="C36" s="4">
        <v>0</v>
      </c>
      <c r="D36" s="4"/>
      <c r="E36" s="4">
        <f>IFERROR(_xlfn.XLOOKUP(A36,'درآمد ناشی از تغییر قیمت  '!$A$7:$A$98,'درآمد ناشی از تغییر قیمت  '!$I$7:$I$98),0)</f>
        <v>-12017416</v>
      </c>
      <c r="F36" s="4"/>
      <c r="G36" s="4">
        <f>IFERROR(_xlfn.XLOOKUP(A36,'درآمد ناشی ازفروش'!$A$7:$A$188,'درآمد ناشی ازفروش'!$I$7:$I$188),0)</f>
        <v>0</v>
      </c>
      <c r="H36" s="4"/>
      <c r="I36" s="4">
        <f t="shared" si="0"/>
        <v>-12017416</v>
      </c>
      <c r="J36" s="4"/>
      <c r="K36" s="100">
        <f t="shared" si="1"/>
        <v>-7.6785739354897659E-6</v>
      </c>
      <c r="L36" s="4"/>
      <c r="M36" s="4">
        <v>2137241400</v>
      </c>
      <c r="N36" s="4"/>
      <c r="O36" s="4">
        <f>IFERROR(_xlfn.XLOOKUP(A36,'درآمد ناشی از تغییر قیمت  '!$A$7:$A$98,'درآمد ناشی از تغییر قیمت  '!$Q$7:$Q$98),0)</f>
        <v>10605554567</v>
      </c>
      <c r="P36" s="4"/>
      <c r="Q36" s="4">
        <f>IFERROR(_xlfn.XLOOKUP(A36,'درآمد ناشی ازفروش'!$A$7:$A$190,'درآمد ناشی ازفروش'!$Q$7:$Q$190),0)</f>
        <v>-873782975</v>
      </c>
      <c r="R36" s="188"/>
      <c r="S36" s="4">
        <f t="shared" si="2"/>
        <v>11869012992</v>
      </c>
      <c r="T36" s="187"/>
      <c r="U36" s="100">
        <f t="shared" si="3"/>
        <v>3.3086327285605874E-3</v>
      </c>
    </row>
    <row r="37" spans="1:21" s="57" customFormat="1" ht="42.75" customHeight="1">
      <c r="A37" s="105" t="s">
        <v>141</v>
      </c>
      <c r="B37" s="105"/>
      <c r="C37" s="4">
        <v>0</v>
      </c>
      <c r="D37" s="4"/>
      <c r="E37" s="4">
        <f>IFERROR(_xlfn.XLOOKUP(A37,'درآمد ناشی از تغییر قیمت  '!$A$7:$A$98,'درآمد ناشی از تغییر قیمت  '!$I$7:$I$98),0)</f>
        <v>0</v>
      </c>
      <c r="F37" s="4"/>
      <c r="G37" s="4">
        <f>IFERROR(_xlfn.XLOOKUP(A37,'درآمد ناشی ازفروش'!$A$7:$A$188,'درآمد ناشی ازفروش'!$I$7:$I$188),0)</f>
        <v>0</v>
      </c>
      <c r="H37" s="4"/>
      <c r="I37" s="4">
        <f t="shared" si="0"/>
        <v>0</v>
      </c>
      <c r="J37" s="4"/>
      <c r="K37" s="100">
        <f t="shared" si="1"/>
        <v>0</v>
      </c>
      <c r="L37" s="4"/>
      <c r="M37" s="4">
        <v>102056584</v>
      </c>
      <c r="N37" s="4"/>
      <c r="O37" s="4">
        <f>IFERROR(_xlfn.XLOOKUP(A37,'درآمد ناشی از تغییر قیمت  '!$A$7:$A$98,'درآمد ناشی از تغییر قیمت  '!$Q$7:$Q$98),0)</f>
        <v>0</v>
      </c>
      <c r="P37" s="4"/>
      <c r="Q37" s="4">
        <f>IFERROR(_xlfn.XLOOKUP(A37,'درآمد ناشی ازفروش'!$A$7:$A$190,'درآمد ناشی ازفروش'!$Q$7:$Q$190),0)</f>
        <v>-2771138000</v>
      </c>
      <c r="R37" s="188"/>
      <c r="S37" s="4">
        <f t="shared" si="2"/>
        <v>-2669081416</v>
      </c>
      <c r="T37" s="187"/>
      <c r="U37" s="100">
        <f t="shared" si="3"/>
        <v>-7.44039132329095E-4</v>
      </c>
    </row>
    <row r="38" spans="1:21" s="57" customFormat="1" ht="42.75" customHeight="1">
      <c r="A38" s="105" t="s">
        <v>142</v>
      </c>
      <c r="B38" s="105"/>
      <c r="C38" s="4">
        <v>0</v>
      </c>
      <c r="D38" s="4"/>
      <c r="E38" s="4">
        <f>IFERROR(_xlfn.XLOOKUP(A38,'درآمد ناشی از تغییر قیمت  '!$A$7:$A$98,'درآمد ناشی از تغییر قیمت  '!$I$7:$I$98),0)</f>
        <v>3251669436</v>
      </c>
      <c r="F38" s="4"/>
      <c r="G38" s="4">
        <f>IFERROR(_xlfn.XLOOKUP(A38,'درآمد ناشی ازفروش'!$A$7:$A$188,'درآمد ناشی ازفروش'!$I$7:$I$188),0)</f>
        <v>0</v>
      </c>
      <c r="H38" s="4"/>
      <c r="I38" s="4">
        <f t="shared" si="0"/>
        <v>3251669436</v>
      </c>
      <c r="J38" s="4"/>
      <c r="K38" s="100">
        <f t="shared" si="1"/>
        <v>2.0776666280087419E-3</v>
      </c>
      <c r="L38" s="4"/>
      <c r="M38" s="4">
        <v>736045569</v>
      </c>
      <c r="N38" s="4"/>
      <c r="O38" s="4">
        <f>IFERROR(_xlfn.XLOOKUP(A38,'درآمد ناشی از تغییر قیمت  '!$A$7:$A$98,'درآمد ناشی از تغییر قیمت  '!$Q$7:$Q$98),0)</f>
        <v>12714503437</v>
      </c>
      <c r="P38" s="4"/>
      <c r="Q38" s="4">
        <f>IFERROR(_xlfn.XLOOKUP(A38,'درآمد ناشی ازفروش'!$A$7:$A$190,'درآمد ناشی ازفروش'!$Q$7:$Q$190),0)</f>
        <v>32817069</v>
      </c>
      <c r="R38" s="188"/>
      <c r="S38" s="4">
        <f t="shared" si="2"/>
        <v>13483366075</v>
      </c>
      <c r="T38" s="187"/>
      <c r="U38" s="100">
        <f t="shared" si="3"/>
        <v>3.7586534210534385E-3</v>
      </c>
    </row>
    <row r="39" spans="1:21" s="57" customFormat="1" ht="42.75" customHeight="1">
      <c r="A39" s="105" t="s">
        <v>143</v>
      </c>
      <c r="B39" s="105"/>
      <c r="C39" s="4">
        <v>0</v>
      </c>
      <c r="D39" s="4"/>
      <c r="E39" s="4">
        <f>IFERROR(_xlfn.XLOOKUP(A39,'درآمد ناشی از تغییر قیمت  '!$A$7:$A$98,'درآمد ناشی از تغییر قیمت  '!$I$7:$I$98),0)</f>
        <v>0</v>
      </c>
      <c r="F39" s="4"/>
      <c r="G39" s="4">
        <f>IFERROR(_xlfn.XLOOKUP(A39,'درآمد ناشی ازفروش'!$A$7:$A$188,'درآمد ناشی ازفروش'!$I$7:$I$188),0)</f>
        <v>0</v>
      </c>
      <c r="H39" s="4"/>
      <c r="I39" s="4">
        <f t="shared" si="0"/>
        <v>0</v>
      </c>
      <c r="J39" s="4"/>
      <c r="K39" s="100">
        <f t="shared" si="1"/>
        <v>0</v>
      </c>
      <c r="L39" s="4"/>
      <c r="M39" s="4">
        <v>12806330000</v>
      </c>
      <c r="N39" s="4"/>
      <c r="O39" s="4">
        <f>IFERROR(_xlfn.XLOOKUP(A39,'درآمد ناشی از تغییر قیمت  '!$A$7:$A$98,'درآمد ناشی از تغییر قیمت  '!$Q$7:$Q$98),0)</f>
        <v>0</v>
      </c>
      <c r="P39" s="4"/>
      <c r="Q39" s="4">
        <f>IFERROR(_xlfn.XLOOKUP(A39,'درآمد ناشی ازفروش'!$A$7:$A$190,'درآمد ناشی ازفروش'!$Q$7:$Q$190),0)</f>
        <v>-8130446855</v>
      </c>
      <c r="R39" s="188"/>
      <c r="S39" s="4">
        <f t="shared" si="2"/>
        <v>4675883145</v>
      </c>
      <c r="T39" s="187"/>
      <c r="U39" s="100">
        <f t="shared" si="3"/>
        <v>1.303459691121704E-3</v>
      </c>
    </row>
    <row r="40" spans="1:21" s="57" customFormat="1" ht="42.75" customHeight="1">
      <c r="A40" s="105" t="s">
        <v>144</v>
      </c>
      <c r="B40" s="105"/>
      <c r="C40" s="4">
        <v>0</v>
      </c>
      <c r="D40" s="4"/>
      <c r="E40" s="4">
        <f>IFERROR(_xlfn.XLOOKUP(A40,'درآمد ناشی از تغییر قیمت  '!$A$7:$A$98,'درآمد ناشی از تغییر قیمت  '!$I$7:$I$98),0)</f>
        <v>917998263</v>
      </c>
      <c r="F40" s="4"/>
      <c r="G40" s="4">
        <f>IFERROR(_xlfn.XLOOKUP(A40,'درآمد ناشی ازفروش'!$A$7:$A$188,'درآمد ناشی ازفروش'!$I$7:$I$188),0)</f>
        <v>0</v>
      </c>
      <c r="H40" s="4"/>
      <c r="I40" s="4">
        <f t="shared" si="0"/>
        <v>917998263</v>
      </c>
      <c r="J40" s="4"/>
      <c r="K40" s="100">
        <f t="shared" si="1"/>
        <v>5.8655850268449379E-4</v>
      </c>
      <c r="L40" s="4"/>
      <c r="M40" s="4">
        <v>84766329000</v>
      </c>
      <c r="N40" s="4"/>
      <c r="O40" s="4">
        <f>IFERROR(_xlfn.XLOOKUP(A40,'درآمد ناشی از تغییر قیمت  '!$A$7:$A$98,'درآمد ناشی از تغییر قیمت  '!$Q$7:$Q$98),0)</f>
        <v>-224009757880</v>
      </c>
      <c r="P40" s="4"/>
      <c r="Q40" s="4">
        <f>IFERROR(_xlfn.XLOOKUP(A40,'درآمد ناشی ازفروش'!$A$7:$A$190,'درآمد ناشی ازفروش'!$Q$7:$Q$190),0)</f>
        <v>501237469870</v>
      </c>
      <c r="R40" s="188"/>
      <c r="S40" s="4">
        <f t="shared" si="2"/>
        <v>361994040990</v>
      </c>
      <c r="T40" s="187"/>
      <c r="U40" s="100">
        <f t="shared" si="3"/>
        <v>0.1009102721827585</v>
      </c>
    </row>
    <row r="41" spans="1:21" s="57" customFormat="1" ht="42.75" customHeight="1">
      <c r="A41" s="105" t="s">
        <v>118</v>
      </c>
      <c r="B41" s="105"/>
      <c r="C41" s="4">
        <v>0</v>
      </c>
      <c r="D41" s="4"/>
      <c r="E41" s="4">
        <f>IFERROR(_xlfn.XLOOKUP(A41,'درآمد ناشی از تغییر قیمت  '!$A$7:$A$98,'درآمد ناشی از تغییر قیمت  '!$I$7:$I$98),0)</f>
        <v>0</v>
      </c>
      <c r="F41" s="4"/>
      <c r="G41" s="4">
        <f>IFERROR(_xlfn.XLOOKUP(A41,'درآمد ناشی ازفروش'!$A$7:$A$188,'درآمد ناشی ازفروش'!$I$7:$I$188),0)</f>
        <v>0</v>
      </c>
      <c r="H41" s="4"/>
      <c r="I41" s="4">
        <f t="shared" si="0"/>
        <v>0</v>
      </c>
      <c r="J41" s="4"/>
      <c r="K41" s="100">
        <f t="shared" si="1"/>
        <v>0</v>
      </c>
      <c r="L41" s="4"/>
      <c r="M41" s="4">
        <v>46577699</v>
      </c>
      <c r="N41" s="4"/>
      <c r="O41" s="4">
        <f>IFERROR(_xlfn.XLOOKUP(A41,'درآمد ناشی از تغییر قیمت  '!$A$7:$A$98,'درآمد ناشی از تغییر قیمت  '!$Q$7:$Q$98),0)</f>
        <v>0</v>
      </c>
      <c r="P41" s="4"/>
      <c r="Q41" s="4">
        <f>IFERROR(_xlfn.XLOOKUP(A41,'درآمد ناشی ازفروش'!$A$7:$A$190,'درآمد ناشی ازفروش'!$Q$7:$Q$190),0)</f>
        <v>-12177211693</v>
      </c>
      <c r="R41" s="188"/>
      <c r="S41" s="4">
        <f t="shared" si="2"/>
        <v>-12130633994</v>
      </c>
      <c r="T41" s="187"/>
      <c r="U41" s="100">
        <f t="shared" si="3"/>
        <v>-3.3815627868796286E-3</v>
      </c>
    </row>
    <row r="42" spans="1:21" s="57" customFormat="1" ht="42.75" customHeight="1">
      <c r="A42" s="105" t="s">
        <v>145</v>
      </c>
      <c r="B42" s="105"/>
      <c r="C42" s="4">
        <v>0</v>
      </c>
      <c r="D42" s="4"/>
      <c r="E42" s="4">
        <f>IFERROR(_xlfn.XLOOKUP(A42,'درآمد ناشی از تغییر قیمت  '!$A$7:$A$98,'درآمد ناشی از تغییر قیمت  '!$I$7:$I$98),0)</f>
        <v>0</v>
      </c>
      <c r="F42" s="4"/>
      <c r="G42" s="4">
        <f>IFERROR(_xlfn.XLOOKUP(A42,'درآمد ناشی ازفروش'!$A$7:$A$188,'درآمد ناشی ازفروش'!$I$7:$I$188),0)</f>
        <v>0</v>
      </c>
      <c r="H42" s="4"/>
      <c r="I42" s="4">
        <f t="shared" si="0"/>
        <v>0</v>
      </c>
      <c r="J42" s="4"/>
      <c r="K42" s="100">
        <f t="shared" si="1"/>
        <v>0</v>
      </c>
      <c r="L42" s="4"/>
      <c r="M42" s="4">
        <v>0</v>
      </c>
      <c r="N42" s="4"/>
      <c r="O42" s="4">
        <f>IFERROR(_xlfn.XLOOKUP(A42,'درآمد ناشی از تغییر قیمت  '!$A$7:$A$98,'درآمد ناشی از تغییر قیمت  '!$Q$7:$Q$98),0)</f>
        <v>0</v>
      </c>
      <c r="P42" s="4"/>
      <c r="Q42" s="4">
        <f>IFERROR(_xlfn.XLOOKUP(A42,'درآمد ناشی ازفروش'!$A$7:$A$190,'درآمد ناشی ازفروش'!$Q$7:$Q$190),0)</f>
        <v>29073458</v>
      </c>
      <c r="R42" s="188"/>
      <c r="S42" s="4">
        <f t="shared" si="2"/>
        <v>29073458</v>
      </c>
      <c r="T42" s="187"/>
      <c r="U42" s="100">
        <f t="shared" si="3"/>
        <v>8.1045824733756969E-6</v>
      </c>
    </row>
    <row r="43" spans="1:21" s="57" customFormat="1" ht="42.75" customHeight="1">
      <c r="A43" s="105" t="s">
        <v>146</v>
      </c>
      <c r="B43" s="105"/>
      <c r="C43" s="4">
        <v>0</v>
      </c>
      <c r="D43" s="4"/>
      <c r="E43" s="4">
        <f>IFERROR(_xlfn.XLOOKUP(A43,'درآمد ناشی از تغییر قیمت  '!$A$7:$A$98,'درآمد ناشی از تغییر قیمت  '!$I$7:$I$98),0)</f>
        <v>182118281</v>
      </c>
      <c r="F43" s="4"/>
      <c r="G43" s="4">
        <f>IFERROR(_xlfn.XLOOKUP(A43,'درآمد ناشی ازفروش'!$A$7:$A$188,'درآمد ناشی ازفروش'!$I$7:$I$188),0)</f>
        <v>0</v>
      </c>
      <c r="H43" s="4"/>
      <c r="I43" s="4">
        <f t="shared" si="0"/>
        <v>182118281</v>
      </c>
      <c r="J43" s="4"/>
      <c r="K43" s="100">
        <f t="shared" si="1"/>
        <v>1.1636517248490033E-4</v>
      </c>
      <c r="L43" s="4"/>
      <c r="M43" s="4">
        <v>569599800</v>
      </c>
      <c r="N43" s="4"/>
      <c r="O43" s="4">
        <f>IFERROR(_xlfn.XLOOKUP(A43,'درآمد ناشی از تغییر قیمت  '!$A$7:$A$98,'درآمد ناشی از تغییر قیمت  '!$Q$7:$Q$98),0)</f>
        <v>-673405764</v>
      </c>
      <c r="P43" s="4"/>
      <c r="Q43" s="4">
        <f>IFERROR(_xlfn.XLOOKUP(A43,'درآمد ناشی ازفروش'!$A$7:$A$190,'درآمد ناشی ازفروش'!$Q$7:$Q$190),0)</f>
        <v>-851838859</v>
      </c>
      <c r="R43" s="188"/>
      <c r="S43" s="4">
        <f t="shared" si="2"/>
        <v>-955644823</v>
      </c>
      <c r="T43" s="187"/>
      <c r="U43" s="100">
        <f t="shared" si="3"/>
        <v>-2.6639769797105045E-4</v>
      </c>
    </row>
    <row r="44" spans="1:21" s="57" customFormat="1" ht="42.75" customHeight="1">
      <c r="A44" s="105" t="s">
        <v>354</v>
      </c>
      <c r="B44" s="105"/>
      <c r="C44" s="4">
        <v>0</v>
      </c>
      <c r="D44" s="4"/>
      <c r="E44" s="4">
        <f>IFERROR(_xlfn.XLOOKUP(A44,'درآمد ناشی از تغییر قیمت  '!$A$7:$A$98,'درآمد ناشی از تغییر قیمت  '!$I$7:$I$98),0)</f>
        <v>115336457884</v>
      </c>
      <c r="F44" s="4"/>
      <c r="G44" s="4">
        <f>IFERROR(_xlfn.XLOOKUP(A44,'درآمد ناشی ازفروش'!$A$7:$A$188,'درآمد ناشی ازفروش'!$I$7:$I$188),0)</f>
        <v>0</v>
      </c>
      <c r="H44" s="4"/>
      <c r="I44" s="4">
        <f t="shared" si="0"/>
        <v>115336457884</v>
      </c>
      <c r="J44" s="4"/>
      <c r="K44" s="100">
        <f t="shared" si="1"/>
        <v>7.3694671077359344E-2</v>
      </c>
      <c r="L44" s="4"/>
      <c r="M44" s="4">
        <v>0</v>
      </c>
      <c r="N44" s="4"/>
      <c r="O44" s="4">
        <f>IFERROR(_xlfn.XLOOKUP(A44,'درآمد ناشی از تغییر قیمت  '!$A$7:$A$98,'درآمد ناشی از تغییر قیمت  '!$Q$7:$Q$98),0)</f>
        <v>-5022111041</v>
      </c>
      <c r="P44" s="4"/>
      <c r="Q44" s="4">
        <f>IFERROR(_xlfn.XLOOKUP(A44,'درآمد ناشی ازفروش'!$A$7:$A$190,'درآمد ناشی ازفروش'!$Q$7:$Q$190),0)</f>
        <v>0</v>
      </c>
      <c r="R44" s="188"/>
      <c r="S44" s="4">
        <f t="shared" si="2"/>
        <v>-5022111041</v>
      </c>
      <c r="T44" s="187"/>
      <c r="U44" s="100">
        <f t="shared" si="3"/>
        <v>-1.3999749573041906E-3</v>
      </c>
    </row>
    <row r="45" spans="1:21" s="57" customFormat="1" ht="42.75" customHeight="1">
      <c r="A45" s="105" t="s">
        <v>343</v>
      </c>
      <c r="B45" s="105"/>
      <c r="C45" s="4">
        <v>0</v>
      </c>
      <c r="D45" s="4"/>
      <c r="E45" s="4">
        <f>IFERROR(_xlfn.XLOOKUP(A45,'درآمد ناشی از تغییر قیمت  '!$A$7:$A$98,'درآمد ناشی از تغییر قیمت  '!$I$7:$I$98),0)</f>
        <v>0</v>
      </c>
      <c r="F45" s="4"/>
      <c r="G45" s="4">
        <f>IFERROR(_xlfn.XLOOKUP(A45,'درآمد ناشی ازفروش'!$A$7:$A$188,'درآمد ناشی ازفروش'!$I$7:$I$188),0)</f>
        <v>0</v>
      </c>
      <c r="H45" s="4"/>
      <c r="I45" s="4">
        <f t="shared" si="0"/>
        <v>0</v>
      </c>
      <c r="J45" s="4"/>
      <c r="K45" s="100">
        <f t="shared" si="1"/>
        <v>0</v>
      </c>
      <c r="L45" s="4"/>
      <c r="M45" s="4">
        <v>0</v>
      </c>
      <c r="N45" s="4"/>
      <c r="O45" s="4">
        <f>IFERROR(_xlfn.XLOOKUP(A45,'درآمد ناشی از تغییر قیمت  '!$A$7:$A$98,'درآمد ناشی از تغییر قیمت  '!$Q$7:$Q$98),0)</f>
        <v>0</v>
      </c>
      <c r="P45" s="4"/>
      <c r="Q45" s="4">
        <f>IFERROR(_xlfn.XLOOKUP(A45,'درآمد ناشی ازفروش'!$A$7:$A$190,'درآمد ناشی ازفروش'!$Q$7:$Q$190),0)</f>
        <v>3112119864</v>
      </c>
      <c r="R45" s="188"/>
      <c r="S45" s="4">
        <f t="shared" si="2"/>
        <v>3112119864</v>
      </c>
      <c r="T45" s="187"/>
      <c r="U45" s="100">
        <f t="shared" si="3"/>
        <v>8.6754152549788739E-4</v>
      </c>
    </row>
    <row r="46" spans="1:21" s="57" customFormat="1" ht="42.75" customHeight="1">
      <c r="A46" s="105" t="s">
        <v>147</v>
      </c>
      <c r="B46" s="105"/>
      <c r="C46" s="4">
        <v>0</v>
      </c>
      <c r="D46" s="4"/>
      <c r="E46" s="4">
        <f>IFERROR(_xlfn.XLOOKUP(A46,'درآمد ناشی از تغییر قیمت  '!$A$7:$A$98,'درآمد ناشی از تغییر قیمت  '!$I$7:$I$98),0)</f>
        <v>2046926754</v>
      </c>
      <c r="F46" s="4"/>
      <c r="G46" s="4">
        <f>IFERROR(_xlfn.XLOOKUP(A46,'درآمد ناشی ازفروش'!$A$7:$A$188,'درآمد ناشی ازفروش'!$I$7:$I$188),0)</f>
        <v>0</v>
      </c>
      <c r="H46" s="4"/>
      <c r="I46" s="4">
        <f t="shared" si="0"/>
        <v>2046926754</v>
      </c>
      <c r="J46" s="4"/>
      <c r="K46" s="100">
        <f t="shared" si="1"/>
        <v>1.3078916816328127E-3</v>
      </c>
      <c r="L46" s="4"/>
      <c r="M46" s="4">
        <v>17041122800</v>
      </c>
      <c r="N46" s="4"/>
      <c r="O46" s="4">
        <f>IFERROR(_xlfn.XLOOKUP(A46,'درآمد ناشی از تغییر قیمت  '!$A$7:$A$98,'درآمد ناشی از تغییر قیمت  '!$Q$7:$Q$98),0)</f>
        <v>24413283834</v>
      </c>
      <c r="P46" s="4"/>
      <c r="Q46" s="4">
        <f>IFERROR(_xlfn.XLOOKUP(A46,'درآمد ناشی ازفروش'!$A$7:$A$190,'درآمد ناشی ازفروش'!$Q$7:$Q$190),0)</f>
        <v>-20065016889</v>
      </c>
      <c r="R46" s="188"/>
      <c r="S46" s="4">
        <f t="shared" si="2"/>
        <v>21389389745</v>
      </c>
      <c r="T46" s="187"/>
      <c r="U46" s="100">
        <f t="shared" si="3"/>
        <v>5.9625543422983556E-3</v>
      </c>
    </row>
    <row r="47" spans="1:21" s="57" customFormat="1" ht="42.75" customHeight="1">
      <c r="A47" s="105" t="s">
        <v>148</v>
      </c>
      <c r="B47" s="105"/>
      <c r="C47" s="4">
        <v>0</v>
      </c>
      <c r="D47" s="4"/>
      <c r="E47" s="4">
        <f>IFERROR(_xlfn.XLOOKUP(A47,'درآمد ناشی از تغییر قیمت  '!$A$7:$A$98,'درآمد ناشی از تغییر قیمت  '!$I$7:$I$98),0)</f>
        <v>130798612585</v>
      </c>
      <c r="F47" s="4"/>
      <c r="G47" s="4">
        <f>IFERROR(_xlfn.XLOOKUP(A47,'درآمد ناشی ازفروش'!$A$7:$A$188,'درآمد ناشی ازفروش'!$I$7:$I$188),0)</f>
        <v>-53551284138</v>
      </c>
      <c r="H47" s="4"/>
      <c r="I47" s="4">
        <f t="shared" si="0"/>
        <v>77247328447</v>
      </c>
      <c r="J47" s="4"/>
      <c r="K47" s="100">
        <f t="shared" si="1"/>
        <v>4.9357476082990827E-2</v>
      </c>
      <c r="L47" s="4"/>
      <c r="M47" s="4">
        <v>0</v>
      </c>
      <c r="N47" s="4"/>
      <c r="O47" s="4">
        <f>IFERROR(_xlfn.XLOOKUP(A47,'درآمد ناشی از تغییر قیمت  '!$A$7:$A$98,'درآمد ناشی از تغییر قیمت  '!$Q$7:$Q$98),0)</f>
        <v>-107082987602</v>
      </c>
      <c r="P47" s="4"/>
      <c r="Q47" s="4">
        <f>IFERROR(_xlfn.XLOOKUP(A47,'درآمد ناشی ازفروش'!$A$7:$A$190,'درآمد ناشی ازفروش'!$Q$7:$Q$190),0)</f>
        <v>-108540875371</v>
      </c>
      <c r="R47" s="188"/>
      <c r="S47" s="4">
        <f t="shared" si="2"/>
        <v>-215623862973</v>
      </c>
      <c r="T47" s="187"/>
      <c r="U47" s="100">
        <f t="shared" si="3"/>
        <v>-6.010779249900506E-2</v>
      </c>
    </row>
    <row r="48" spans="1:21" s="57" customFormat="1" ht="42.75" customHeight="1">
      <c r="A48" s="105" t="s">
        <v>149</v>
      </c>
      <c r="B48" s="105"/>
      <c r="C48" s="4">
        <v>0</v>
      </c>
      <c r="D48" s="4"/>
      <c r="E48" s="4">
        <f>IFERROR(_xlfn.XLOOKUP(A48,'درآمد ناشی از تغییر قیمت  '!$A$7:$A$98,'درآمد ناشی از تغییر قیمت  '!$I$7:$I$98),0)</f>
        <v>-261051373850</v>
      </c>
      <c r="F48" s="4"/>
      <c r="G48" s="4">
        <f>IFERROR(_xlfn.XLOOKUP(A48,'درآمد ناشی ازفروش'!$A$7:$A$188,'درآمد ناشی ازفروش'!$I$7:$I$188),0)</f>
        <v>0</v>
      </c>
      <c r="H48" s="4"/>
      <c r="I48" s="4">
        <f t="shared" si="0"/>
        <v>-261051373850</v>
      </c>
      <c r="J48" s="4"/>
      <c r="K48" s="100">
        <f t="shared" si="1"/>
        <v>-0.16679977418343547</v>
      </c>
      <c r="L48" s="4"/>
      <c r="M48" s="4">
        <v>38138908080</v>
      </c>
      <c r="N48" s="4"/>
      <c r="O48" s="4">
        <f>IFERROR(_xlfn.XLOOKUP(A48,'درآمد ناشی از تغییر قیمت  '!$A$7:$A$98,'درآمد ناشی از تغییر قیمت  '!$Q$7:$Q$98),0)</f>
        <v>-415084195742</v>
      </c>
      <c r="P48" s="4"/>
      <c r="Q48" s="4">
        <f>IFERROR(_xlfn.XLOOKUP(A48,'درآمد ناشی ازفروش'!$A$7:$A$190,'درآمد ناشی ازفروش'!$Q$7:$Q$190),0)</f>
        <v>250884144432</v>
      </c>
      <c r="R48" s="188"/>
      <c r="S48" s="4">
        <f t="shared" si="2"/>
        <v>-126061143230</v>
      </c>
      <c r="T48" s="187"/>
      <c r="U48" s="100">
        <f t="shared" si="3"/>
        <v>-3.5141087516853395E-2</v>
      </c>
    </row>
    <row r="49" spans="1:21" s="57" customFormat="1" ht="42.75" customHeight="1">
      <c r="A49" s="105" t="s">
        <v>150</v>
      </c>
      <c r="B49" s="105"/>
      <c r="C49" s="4">
        <v>0</v>
      </c>
      <c r="D49" s="4"/>
      <c r="E49" s="4">
        <f>IFERROR(_xlfn.XLOOKUP(A49,'درآمد ناشی از تغییر قیمت  '!$A$7:$A$98,'درآمد ناشی از تغییر قیمت  '!$I$7:$I$98),0)</f>
        <v>-8370784613</v>
      </c>
      <c r="F49" s="4"/>
      <c r="G49" s="4">
        <f>IFERROR(_xlfn.XLOOKUP(A49,'درآمد ناشی ازفروش'!$A$7:$A$188,'درآمد ناشی ازفروش'!$I$7:$I$188),0)</f>
        <v>-626405216</v>
      </c>
      <c r="H49" s="4"/>
      <c r="I49" s="4">
        <f t="shared" si="0"/>
        <v>-8997189829</v>
      </c>
      <c r="J49" s="4"/>
      <c r="K49" s="100">
        <f t="shared" si="1"/>
        <v>-5.7487888672251184E-3</v>
      </c>
      <c r="L49" s="4"/>
      <c r="M49" s="4">
        <v>10007533200</v>
      </c>
      <c r="N49" s="4"/>
      <c r="O49" s="4">
        <f>IFERROR(_xlfn.XLOOKUP(A49,'درآمد ناشی از تغییر قیمت  '!$A$7:$A$98,'درآمد ناشی از تغییر قیمت  '!$Q$7:$Q$98),0)</f>
        <v>-65737925844</v>
      </c>
      <c r="P49" s="4"/>
      <c r="Q49" s="4">
        <f>IFERROR(_xlfn.XLOOKUP(A49,'درآمد ناشی ازفروش'!$A$7:$A$190,'درآمد ناشی ازفروش'!$Q$7:$Q$190),0)</f>
        <v>-641186459</v>
      </c>
      <c r="R49" s="188"/>
      <c r="S49" s="4">
        <f t="shared" si="2"/>
        <v>-56371579103</v>
      </c>
      <c r="T49" s="187"/>
      <c r="U49" s="100">
        <f t="shared" si="3"/>
        <v>-1.5714268044574729E-2</v>
      </c>
    </row>
    <row r="50" spans="1:21" s="57" customFormat="1" ht="42.75" customHeight="1">
      <c r="A50" s="105" t="s">
        <v>151</v>
      </c>
      <c r="B50" s="105"/>
      <c r="C50" s="4">
        <v>0</v>
      </c>
      <c r="D50" s="4"/>
      <c r="E50" s="4">
        <f>IFERROR(_xlfn.XLOOKUP(A50,'درآمد ناشی از تغییر قیمت  '!$A$7:$A$98,'درآمد ناشی از تغییر قیمت  '!$I$7:$I$98),0)</f>
        <v>0</v>
      </c>
      <c r="F50" s="4"/>
      <c r="G50" s="4">
        <f>IFERROR(_xlfn.XLOOKUP(A50,'درآمد ناشی ازفروش'!$A$7:$A$188,'درآمد ناشی ازفروش'!$I$7:$I$188),0)</f>
        <v>0</v>
      </c>
      <c r="H50" s="4"/>
      <c r="I50" s="4">
        <f t="shared" si="0"/>
        <v>0</v>
      </c>
      <c r="J50" s="4"/>
      <c r="K50" s="100">
        <f t="shared" si="1"/>
        <v>0</v>
      </c>
      <c r="L50" s="4"/>
      <c r="M50" s="4">
        <v>0</v>
      </c>
      <c r="N50" s="4"/>
      <c r="O50" s="4">
        <f>IFERROR(_xlfn.XLOOKUP(A50,'درآمد ناشی از تغییر قیمت  '!$A$7:$A$98,'درآمد ناشی از تغییر قیمت  '!$Q$7:$Q$98),0)</f>
        <v>0</v>
      </c>
      <c r="P50" s="4"/>
      <c r="Q50" s="4">
        <f>IFERROR(_xlfn.XLOOKUP(A50,'درآمد ناشی ازفروش'!$A$7:$A$190,'درآمد ناشی ازفروش'!$Q$7:$Q$190),0)</f>
        <v>603737468</v>
      </c>
      <c r="R50" s="188"/>
      <c r="S50" s="4">
        <f t="shared" si="2"/>
        <v>603737468</v>
      </c>
      <c r="T50" s="187"/>
      <c r="U50" s="100">
        <f t="shared" si="3"/>
        <v>1.6829921303730092E-4</v>
      </c>
    </row>
    <row r="51" spans="1:21" s="57" customFormat="1" ht="42.75" customHeight="1">
      <c r="A51" s="105" t="s">
        <v>304</v>
      </c>
      <c r="B51" s="105"/>
      <c r="C51" s="4">
        <v>0</v>
      </c>
      <c r="D51" s="4"/>
      <c r="E51" s="4">
        <f>IFERROR(_xlfn.XLOOKUP(A51,'درآمد ناشی از تغییر قیمت  '!$A$7:$A$98,'درآمد ناشی از تغییر قیمت  '!$I$7:$I$98),0)</f>
        <v>0</v>
      </c>
      <c r="F51" s="4"/>
      <c r="G51" s="4">
        <f>IFERROR(_xlfn.XLOOKUP(A51,'درآمد ناشی ازفروش'!$A$7:$A$188,'درآمد ناشی ازفروش'!$I$7:$I$188),0)</f>
        <v>0</v>
      </c>
      <c r="H51" s="4"/>
      <c r="I51" s="4">
        <f t="shared" si="0"/>
        <v>0</v>
      </c>
      <c r="J51" s="4"/>
      <c r="K51" s="100">
        <f t="shared" si="1"/>
        <v>0</v>
      </c>
      <c r="L51" s="4"/>
      <c r="M51" s="4">
        <v>0</v>
      </c>
      <c r="N51" s="4"/>
      <c r="O51" s="4">
        <f>IFERROR(_xlfn.XLOOKUP(A51,'درآمد ناشی از تغییر قیمت  '!$A$7:$A$98,'درآمد ناشی از تغییر قیمت  '!$Q$7:$Q$98),0)</f>
        <v>0</v>
      </c>
      <c r="P51" s="4"/>
      <c r="Q51" s="4">
        <f>IFERROR(_xlfn.XLOOKUP(A51,'درآمد ناشی ازفروش'!$A$7:$A$190,'درآمد ناشی ازفروش'!$Q$7:$Q$190),0)</f>
        <v>50521449892</v>
      </c>
      <c r="R51" s="188"/>
      <c r="S51" s="4">
        <f t="shared" si="2"/>
        <v>50521449892</v>
      </c>
      <c r="T51" s="187"/>
      <c r="U51" s="100">
        <f t="shared" si="3"/>
        <v>1.4083472881837162E-2</v>
      </c>
    </row>
    <row r="52" spans="1:21" s="57" customFormat="1" ht="42.75" customHeight="1">
      <c r="A52" s="105" t="s">
        <v>152</v>
      </c>
      <c r="B52" s="105"/>
      <c r="C52" s="4">
        <v>0</v>
      </c>
      <c r="D52" s="4"/>
      <c r="E52" s="4">
        <f>IFERROR(_xlfn.XLOOKUP(A52,'درآمد ناشی از تغییر قیمت  '!$A$7:$A$98,'درآمد ناشی از تغییر قیمت  '!$I$7:$I$98),0)</f>
        <v>0</v>
      </c>
      <c r="F52" s="4"/>
      <c r="G52" s="4">
        <f>IFERROR(_xlfn.XLOOKUP(A52,'درآمد ناشی ازفروش'!$A$7:$A$188,'درآمد ناشی ازفروش'!$I$7:$I$188),0)</f>
        <v>0</v>
      </c>
      <c r="H52" s="4"/>
      <c r="I52" s="4">
        <f t="shared" si="0"/>
        <v>0</v>
      </c>
      <c r="J52" s="4"/>
      <c r="K52" s="100">
        <f t="shared" si="1"/>
        <v>0</v>
      </c>
      <c r="L52" s="4"/>
      <c r="M52" s="4">
        <v>2330139500</v>
      </c>
      <c r="N52" s="4"/>
      <c r="O52" s="4">
        <f>IFERROR(_xlfn.XLOOKUP(A52,'درآمد ناشی از تغییر قیمت  '!$A$7:$A$98,'درآمد ناشی از تغییر قیمت  '!$Q$7:$Q$98),0)</f>
        <v>0</v>
      </c>
      <c r="P52" s="4"/>
      <c r="Q52" s="4">
        <f>IFERROR(_xlfn.XLOOKUP(A52,'درآمد ناشی ازفروش'!$A$7:$A$190,'درآمد ناشی ازفروش'!$Q$7:$Q$190),0)</f>
        <v>241023972</v>
      </c>
      <c r="R52" s="188"/>
      <c r="S52" s="4">
        <f t="shared" si="2"/>
        <v>2571163472</v>
      </c>
      <c r="T52" s="187"/>
      <c r="U52" s="100">
        <f t="shared" si="3"/>
        <v>7.167433062608171E-4</v>
      </c>
    </row>
    <row r="53" spans="1:21" s="57" customFormat="1" ht="42.75" customHeight="1">
      <c r="A53" s="105" t="s">
        <v>335</v>
      </c>
      <c r="B53" s="105"/>
      <c r="C53" s="4">
        <v>0</v>
      </c>
      <c r="D53" s="4"/>
      <c r="E53" s="4">
        <f>IFERROR(_xlfn.XLOOKUP(A53,'درآمد ناشی از تغییر قیمت  '!$A$7:$A$98,'درآمد ناشی از تغییر قیمت  '!$I$7:$I$98),0)</f>
        <v>0</v>
      </c>
      <c r="F53" s="4"/>
      <c r="G53" s="4">
        <f>IFERROR(_xlfn.XLOOKUP(A53,'درآمد ناشی ازفروش'!$A$7:$A$188,'درآمد ناشی ازفروش'!$I$7:$I$188),0)</f>
        <v>0</v>
      </c>
      <c r="H53" s="4"/>
      <c r="I53" s="4">
        <f t="shared" si="0"/>
        <v>0</v>
      </c>
      <c r="J53" s="4"/>
      <c r="K53" s="100">
        <f t="shared" si="1"/>
        <v>0</v>
      </c>
      <c r="L53" s="4"/>
      <c r="M53" s="4">
        <v>0</v>
      </c>
      <c r="N53" s="4"/>
      <c r="O53" s="4">
        <f>IFERROR(_xlfn.XLOOKUP(A53,'درآمد ناشی از تغییر قیمت  '!$A$7:$A$98,'درآمد ناشی از تغییر قیمت  '!$Q$7:$Q$98),0)</f>
        <v>0</v>
      </c>
      <c r="P53" s="4"/>
      <c r="Q53" s="4">
        <f>IFERROR(_xlfn.XLOOKUP(A53,'درآمد ناشی ازفروش'!$A$7:$A$190,'درآمد ناشی ازفروش'!$Q$7:$Q$190),0)</f>
        <v>40855002</v>
      </c>
      <c r="R53" s="188"/>
      <c r="S53" s="4">
        <f t="shared" si="2"/>
        <v>40855002</v>
      </c>
      <c r="T53" s="187"/>
      <c r="U53" s="100">
        <f t="shared" si="3"/>
        <v>1.1388832149203891E-5</v>
      </c>
    </row>
    <row r="54" spans="1:21" s="57" customFormat="1" ht="42.75" customHeight="1">
      <c r="A54" s="105" t="s">
        <v>153</v>
      </c>
      <c r="B54" s="105"/>
      <c r="C54" s="4">
        <v>0</v>
      </c>
      <c r="D54" s="4"/>
      <c r="E54" s="4">
        <f>IFERROR(_xlfn.XLOOKUP(A54,'درآمد ناشی از تغییر قیمت  '!$A$7:$A$98,'درآمد ناشی از تغییر قیمت  '!$I$7:$I$98),0)</f>
        <v>0</v>
      </c>
      <c r="F54" s="4"/>
      <c r="G54" s="4">
        <f>IFERROR(_xlfn.XLOOKUP(A54,'درآمد ناشی ازفروش'!$A$7:$A$188,'درآمد ناشی ازفروش'!$I$7:$I$188),0)</f>
        <v>0</v>
      </c>
      <c r="H54" s="4"/>
      <c r="I54" s="4">
        <f t="shared" si="0"/>
        <v>0</v>
      </c>
      <c r="J54" s="4"/>
      <c r="K54" s="100">
        <f t="shared" si="1"/>
        <v>0</v>
      </c>
      <c r="L54" s="4"/>
      <c r="M54" s="4">
        <v>1394909200</v>
      </c>
      <c r="N54" s="4"/>
      <c r="O54" s="4">
        <f>IFERROR(_xlfn.XLOOKUP(A54,'درآمد ناشی از تغییر قیمت  '!$A$7:$A$98,'درآمد ناشی از تغییر قیمت  '!$Q$7:$Q$98),0)</f>
        <v>0</v>
      </c>
      <c r="P54" s="4"/>
      <c r="Q54" s="4">
        <f>IFERROR(_xlfn.XLOOKUP(A54,'درآمد ناشی ازفروش'!$A$7:$A$190,'درآمد ناشی ازفروش'!$Q$7:$Q$190),0)</f>
        <v>-3599741099</v>
      </c>
      <c r="R54" s="188"/>
      <c r="S54" s="4">
        <f t="shared" si="2"/>
        <v>-2204831899</v>
      </c>
      <c r="T54" s="187"/>
      <c r="U54" s="100">
        <f t="shared" si="3"/>
        <v>-6.1462389390952584E-4</v>
      </c>
    </row>
    <row r="55" spans="1:21" s="57" customFormat="1" ht="42.75" customHeight="1">
      <c r="A55" s="105" t="s">
        <v>154</v>
      </c>
      <c r="B55" s="105"/>
      <c r="C55" s="4">
        <v>0</v>
      </c>
      <c r="D55" s="4"/>
      <c r="E55" s="4">
        <f>IFERROR(_xlfn.XLOOKUP(A55,'درآمد ناشی از تغییر قیمت  '!$A$7:$A$98,'درآمد ناشی از تغییر قیمت  '!$I$7:$I$98),0)</f>
        <v>0</v>
      </c>
      <c r="F55" s="4"/>
      <c r="G55" s="4">
        <f>IFERROR(_xlfn.XLOOKUP(A55,'درآمد ناشی ازفروش'!$A$7:$A$188,'درآمد ناشی ازفروش'!$I$7:$I$188),0)</f>
        <v>0</v>
      </c>
      <c r="H55" s="4"/>
      <c r="I55" s="4">
        <f t="shared" si="0"/>
        <v>0</v>
      </c>
      <c r="J55" s="4"/>
      <c r="K55" s="100">
        <f t="shared" si="1"/>
        <v>0</v>
      </c>
      <c r="L55" s="4"/>
      <c r="M55" s="4">
        <v>0</v>
      </c>
      <c r="N55" s="4"/>
      <c r="O55" s="4">
        <f>IFERROR(_xlfn.XLOOKUP(A55,'درآمد ناشی از تغییر قیمت  '!$A$7:$A$98,'درآمد ناشی از تغییر قیمت  '!$Q$7:$Q$98),0)</f>
        <v>0</v>
      </c>
      <c r="P55" s="4"/>
      <c r="Q55" s="4">
        <f>IFERROR(_xlfn.XLOOKUP(A55,'درآمد ناشی ازفروش'!$A$7:$A$190,'درآمد ناشی ازفروش'!$Q$7:$Q$190),0)</f>
        <v>-1466483150</v>
      </c>
      <c r="R55" s="188"/>
      <c r="S55" s="4">
        <f t="shared" si="2"/>
        <v>-1466483150</v>
      </c>
      <c r="T55" s="187"/>
      <c r="U55" s="100">
        <f t="shared" si="3"/>
        <v>-4.0880013774043604E-4</v>
      </c>
    </row>
    <row r="56" spans="1:21" s="57" customFormat="1" ht="42.75" customHeight="1">
      <c r="A56" s="105" t="s">
        <v>155</v>
      </c>
      <c r="B56" s="105"/>
      <c r="C56" s="4">
        <v>0</v>
      </c>
      <c r="D56" s="4"/>
      <c r="E56" s="4">
        <f>IFERROR(_xlfn.XLOOKUP(A56,'درآمد ناشی از تغییر قیمت  '!$A$7:$A$98,'درآمد ناشی از تغییر قیمت  '!$I$7:$I$98),0)</f>
        <v>10651033982</v>
      </c>
      <c r="F56" s="4"/>
      <c r="G56" s="4">
        <f>IFERROR(_xlfn.XLOOKUP(A56,'درآمد ناشی ازفروش'!$A$7:$A$188,'درآمد ناشی ازفروش'!$I$7:$I$188),0)</f>
        <v>0</v>
      </c>
      <c r="H56" s="4"/>
      <c r="I56" s="4">
        <f t="shared" si="0"/>
        <v>10651033982</v>
      </c>
      <c r="J56" s="4"/>
      <c r="K56" s="100">
        <f t="shared" si="1"/>
        <v>6.80551891689536E-3</v>
      </c>
      <c r="L56" s="4"/>
      <c r="M56" s="4">
        <v>7631686080</v>
      </c>
      <c r="N56" s="4"/>
      <c r="O56" s="4">
        <f>IFERROR(_xlfn.XLOOKUP(A56,'درآمد ناشی از تغییر قیمت  '!$A$7:$A$98,'درآمد ناشی از تغییر قیمت  '!$Q$7:$Q$98),0)</f>
        <v>32866365327</v>
      </c>
      <c r="P56" s="4"/>
      <c r="Q56" s="4">
        <f>IFERROR(_xlfn.XLOOKUP(A56,'درآمد ناشی ازفروش'!$A$7:$A$190,'درآمد ناشی ازفروش'!$Q$7:$Q$190),0)</f>
        <v>-4469075655</v>
      </c>
      <c r="R56" s="188"/>
      <c r="S56" s="4">
        <f t="shared" si="2"/>
        <v>36028975752</v>
      </c>
      <c r="T56" s="187"/>
      <c r="U56" s="100">
        <f t="shared" si="3"/>
        <v>1.0043518229353288E-2</v>
      </c>
    </row>
    <row r="57" spans="1:21" s="57" customFormat="1" ht="42.75" customHeight="1">
      <c r="A57" s="105" t="s">
        <v>156</v>
      </c>
      <c r="B57" s="105"/>
      <c r="C57" s="4">
        <v>0</v>
      </c>
      <c r="D57" s="4"/>
      <c r="E57" s="4">
        <f>IFERROR(_xlfn.XLOOKUP(A57,'درآمد ناشی از تغییر قیمت  '!$A$7:$A$98,'درآمد ناشی از تغییر قیمت  '!$I$7:$I$98),0)</f>
        <v>0</v>
      </c>
      <c r="F57" s="4"/>
      <c r="G57" s="4">
        <f>IFERROR(_xlfn.XLOOKUP(A57,'درآمد ناشی ازفروش'!$A$7:$A$188,'درآمد ناشی ازفروش'!$I$7:$I$188),0)</f>
        <v>0</v>
      </c>
      <c r="H57" s="4"/>
      <c r="I57" s="4">
        <f t="shared" si="0"/>
        <v>0</v>
      </c>
      <c r="J57" s="4"/>
      <c r="K57" s="100">
        <f t="shared" si="1"/>
        <v>0</v>
      </c>
      <c r="L57" s="4"/>
      <c r="M57" s="4">
        <v>15836590</v>
      </c>
      <c r="N57" s="4"/>
      <c r="O57" s="4">
        <f>IFERROR(_xlfn.XLOOKUP(A57,'درآمد ناشی از تغییر قیمت  '!$A$7:$A$98,'درآمد ناشی از تغییر قیمت  '!$Q$7:$Q$98),0)</f>
        <v>0</v>
      </c>
      <c r="P57" s="4"/>
      <c r="Q57" s="4">
        <f>IFERROR(_xlfn.XLOOKUP(A57,'درآمد ناشی ازفروش'!$A$7:$A$190,'درآمد ناشی ازفروش'!$Q$7:$Q$190),0)</f>
        <v>-1710796694</v>
      </c>
      <c r="R57" s="188"/>
      <c r="S57" s="4">
        <f t="shared" si="2"/>
        <v>-1694960104</v>
      </c>
      <c r="T57" s="187"/>
      <c r="U57" s="100">
        <f t="shared" si="3"/>
        <v>-4.724908867720327E-4</v>
      </c>
    </row>
    <row r="58" spans="1:21" s="57" customFormat="1" ht="42.75" customHeight="1">
      <c r="A58" s="105" t="s">
        <v>157</v>
      </c>
      <c r="B58" s="105"/>
      <c r="C58" s="4">
        <v>0</v>
      </c>
      <c r="D58" s="4"/>
      <c r="E58" s="4">
        <f>IFERROR(_xlfn.XLOOKUP(A58,'درآمد ناشی از تغییر قیمت  '!$A$7:$A$98,'درآمد ناشی از تغییر قیمت  '!$I$7:$I$98),0)</f>
        <v>0</v>
      </c>
      <c r="F58" s="4"/>
      <c r="G58" s="4">
        <f>IFERROR(_xlfn.XLOOKUP(A58,'درآمد ناشی ازفروش'!$A$7:$A$188,'درآمد ناشی ازفروش'!$I$7:$I$188),0)</f>
        <v>0</v>
      </c>
      <c r="H58" s="4"/>
      <c r="I58" s="4">
        <f t="shared" si="0"/>
        <v>0</v>
      </c>
      <c r="J58" s="4"/>
      <c r="K58" s="100">
        <f t="shared" si="1"/>
        <v>0</v>
      </c>
      <c r="L58" s="4"/>
      <c r="M58" s="4">
        <v>0</v>
      </c>
      <c r="N58" s="4"/>
      <c r="O58" s="4">
        <f>IFERROR(_xlfn.XLOOKUP(A58,'درآمد ناشی از تغییر قیمت  '!$A$7:$A$98,'درآمد ناشی از تغییر قیمت  '!$Q$7:$Q$98),0)</f>
        <v>0</v>
      </c>
      <c r="P58" s="4"/>
      <c r="Q58" s="4">
        <f>IFERROR(_xlfn.XLOOKUP(A58,'درآمد ناشی ازفروش'!$A$7:$A$190,'درآمد ناشی ازفروش'!$Q$7:$Q$190),0)</f>
        <v>-57481125105</v>
      </c>
      <c r="R58" s="188"/>
      <c r="S58" s="4">
        <f t="shared" si="2"/>
        <v>-57481125105</v>
      </c>
      <c r="T58" s="187"/>
      <c r="U58" s="100">
        <f t="shared" si="3"/>
        <v>-1.6023567580983961E-2</v>
      </c>
    </row>
    <row r="59" spans="1:21" s="57" customFormat="1" ht="42.75" customHeight="1">
      <c r="A59" s="105" t="s">
        <v>158</v>
      </c>
      <c r="B59" s="105"/>
      <c r="C59" s="4">
        <v>0</v>
      </c>
      <c r="D59" s="4"/>
      <c r="E59" s="4">
        <f>IFERROR(_xlfn.XLOOKUP(A59,'درآمد ناشی از تغییر قیمت  '!$A$7:$A$98,'درآمد ناشی از تغییر قیمت  '!$I$7:$I$98),0)</f>
        <v>0</v>
      </c>
      <c r="F59" s="4"/>
      <c r="G59" s="4">
        <f>IFERROR(_xlfn.XLOOKUP(A59,'درآمد ناشی ازفروش'!$A$7:$A$188,'درآمد ناشی ازفروش'!$I$7:$I$188),0)</f>
        <v>0</v>
      </c>
      <c r="H59" s="4"/>
      <c r="I59" s="4">
        <f t="shared" si="0"/>
        <v>0</v>
      </c>
      <c r="J59" s="4"/>
      <c r="K59" s="100">
        <f t="shared" si="1"/>
        <v>0</v>
      </c>
      <c r="L59" s="4"/>
      <c r="M59" s="4">
        <v>0</v>
      </c>
      <c r="N59" s="4"/>
      <c r="O59" s="4">
        <f>IFERROR(_xlfn.XLOOKUP(A59,'درآمد ناشی از تغییر قیمت  '!$A$7:$A$98,'درآمد ناشی از تغییر قیمت  '!$Q$7:$Q$98),0)</f>
        <v>0</v>
      </c>
      <c r="P59" s="4"/>
      <c r="Q59" s="4">
        <f>IFERROR(_xlfn.XLOOKUP(A59,'درآمد ناشی ازفروش'!$A$7:$A$190,'درآمد ناشی ازفروش'!$Q$7:$Q$190),0)</f>
        <v>-11308568963</v>
      </c>
      <c r="R59" s="188"/>
      <c r="S59" s="4">
        <f t="shared" si="2"/>
        <v>-11308568963</v>
      </c>
      <c r="T59" s="187"/>
      <c r="U59" s="100">
        <f t="shared" si="3"/>
        <v>-3.1524020918492109E-3</v>
      </c>
    </row>
    <row r="60" spans="1:21" s="57" customFormat="1" ht="42.75" customHeight="1">
      <c r="A60" s="105" t="s">
        <v>159</v>
      </c>
      <c r="B60" s="105"/>
      <c r="C60" s="4">
        <v>0</v>
      </c>
      <c r="D60" s="4"/>
      <c r="E60" s="4">
        <f>IFERROR(_xlfn.XLOOKUP(A60,'درآمد ناشی از تغییر قیمت  '!$A$7:$A$98,'درآمد ناشی از تغییر قیمت  '!$I$7:$I$98),0)</f>
        <v>0</v>
      </c>
      <c r="F60" s="4"/>
      <c r="G60" s="4">
        <f>IFERROR(_xlfn.XLOOKUP(A60,'درآمد ناشی ازفروش'!$A$7:$A$188,'درآمد ناشی ازفروش'!$I$7:$I$188),0)</f>
        <v>0</v>
      </c>
      <c r="H60" s="4"/>
      <c r="I60" s="4">
        <f t="shared" si="0"/>
        <v>0</v>
      </c>
      <c r="J60" s="4"/>
      <c r="K60" s="100">
        <f t="shared" si="1"/>
        <v>0</v>
      </c>
      <c r="L60" s="4"/>
      <c r="M60" s="4">
        <v>128340</v>
      </c>
      <c r="N60" s="4"/>
      <c r="O60" s="4">
        <f>IFERROR(_xlfn.XLOOKUP(A60,'درآمد ناشی از تغییر قیمت  '!$A$7:$A$98,'درآمد ناشی از تغییر قیمت  '!$Q$7:$Q$98),0)</f>
        <v>0</v>
      </c>
      <c r="P60" s="4"/>
      <c r="Q60" s="4">
        <f>IFERROR(_xlfn.XLOOKUP(A60,'درآمد ناشی ازفروش'!$A$7:$A$190,'درآمد ناشی ازفروش'!$Q$7:$Q$190),0)</f>
        <v>-5022558236</v>
      </c>
      <c r="R60" s="188"/>
      <c r="S60" s="4">
        <f t="shared" si="2"/>
        <v>-5022429896</v>
      </c>
      <c r="T60" s="187"/>
      <c r="U60" s="100">
        <f t="shared" si="3"/>
        <v>-1.4000638420403834E-3</v>
      </c>
    </row>
    <row r="61" spans="1:21" s="57" customFormat="1" ht="42.75" customHeight="1">
      <c r="A61" s="105" t="s">
        <v>160</v>
      </c>
      <c r="B61" s="105"/>
      <c r="C61" s="4">
        <v>0</v>
      </c>
      <c r="D61" s="4"/>
      <c r="E61" s="4">
        <f>IFERROR(_xlfn.XLOOKUP(A61,'درآمد ناشی از تغییر قیمت  '!$A$7:$A$98,'درآمد ناشی از تغییر قیمت  '!$I$7:$I$98),0)</f>
        <v>0</v>
      </c>
      <c r="F61" s="4"/>
      <c r="G61" s="4">
        <f>IFERROR(_xlfn.XLOOKUP(A61,'درآمد ناشی ازفروش'!$A$7:$A$188,'درآمد ناشی ازفروش'!$I$7:$I$188),0)</f>
        <v>0</v>
      </c>
      <c r="H61" s="4"/>
      <c r="I61" s="4">
        <f t="shared" si="0"/>
        <v>0</v>
      </c>
      <c r="J61" s="4"/>
      <c r="K61" s="100">
        <f t="shared" si="1"/>
        <v>0</v>
      </c>
      <c r="L61" s="4"/>
      <c r="M61" s="4">
        <v>2579441000</v>
      </c>
      <c r="N61" s="4"/>
      <c r="O61" s="4">
        <f>IFERROR(_xlfn.XLOOKUP(A61,'درآمد ناشی از تغییر قیمت  '!$A$7:$A$98,'درآمد ناشی از تغییر قیمت  '!$Q$7:$Q$98),0)</f>
        <v>0</v>
      </c>
      <c r="P61" s="4"/>
      <c r="Q61" s="4">
        <f>IFERROR(_xlfn.XLOOKUP(A61,'درآمد ناشی ازفروش'!$A$7:$A$190,'درآمد ناشی ازفروش'!$Q$7:$Q$190),0)</f>
        <v>-6426181236</v>
      </c>
      <c r="R61" s="188"/>
      <c r="S61" s="4">
        <f t="shared" si="2"/>
        <v>-3846740236</v>
      </c>
      <c r="T61" s="187"/>
      <c r="U61" s="100">
        <f t="shared" si="3"/>
        <v>-1.0723259509176615E-3</v>
      </c>
    </row>
    <row r="62" spans="1:21" s="57" customFormat="1" ht="42.75" customHeight="1">
      <c r="A62" s="105" t="s">
        <v>161</v>
      </c>
      <c r="B62" s="105"/>
      <c r="C62" s="4">
        <v>12071453671</v>
      </c>
      <c r="D62" s="4"/>
      <c r="E62" s="4">
        <f>IFERROR(_xlfn.XLOOKUP(A62,'درآمد ناشی از تغییر قیمت  '!$A$7:$A$98,'درآمد ناشی از تغییر قیمت  '!$I$7:$I$98),0)</f>
        <v>-14880167167</v>
      </c>
      <c r="F62" s="4"/>
      <c r="G62" s="4">
        <f>IFERROR(_xlfn.XLOOKUP(A62,'درآمد ناشی ازفروش'!$A$7:$A$188,'درآمد ناشی ازفروش'!$I$7:$I$188),0)</f>
        <v>0</v>
      </c>
      <c r="H62" s="4"/>
      <c r="I62" s="4">
        <f t="shared" si="0"/>
        <v>-2808713496</v>
      </c>
      <c r="J62" s="4"/>
      <c r="K62" s="100">
        <f t="shared" si="1"/>
        <v>-1.7946382352615519E-3</v>
      </c>
      <c r="L62" s="4"/>
      <c r="M62" s="4">
        <v>12071453671</v>
      </c>
      <c r="N62" s="4"/>
      <c r="O62" s="4">
        <f>IFERROR(_xlfn.XLOOKUP(A62,'درآمد ناشی از تغییر قیمت  '!$A$7:$A$98,'درآمد ناشی از تغییر قیمت  '!$Q$7:$Q$98),0)</f>
        <v>-22416365522</v>
      </c>
      <c r="P62" s="4"/>
      <c r="Q62" s="4">
        <f>IFERROR(_xlfn.XLOOKUP(A62,'درآمد ناشی ازفروش'!$A$7:$A$190,'درآمد ناشی ازفروش'!$Q$7:$Q$190),0)</f>
        <v>4033403668</v>
      </c>
      <c r="R62" s="188"/>
      <c r="S62" s="4">
        <f t="shared" si="2"/>
        <v>-6311508183</v>
      </c>
      <c r="T62" s="187"/>
      <c r="U62" s="100">
        <f t="shared" si="3"/>
        <v>-1.7594102015834887E-3</v>
      </c>
    </row>
    <row r="63" spans="1:21" s="57" customFormat="1" ht="42.75" customHeight="1">
      <c r="A63" s="105" t="s">
        <v>162</v>
      </c>
      <c r="B63" s="105"/>
      <c r="C63" s="4">
        <v>0</v>
      </c>
      <c r="D63" s="4"/>
      <c r="E63" s="4">
        <f>IFERROR(_xlfn.XLOOKUP(A63,'درآمد ناشی از تغییر قیمت  '!$A$7:$A$98,'درآمد ناشی از تغییر قیمت  '!$I$7:$I$98),0)</f>
        <v>0</v>
      </c>
      <c r="F63" s="4"/>
      <c r="G63" s="4">
        <f>IFERROR(_xlfn.XLOOKUP(A63,'درآمد ناشی ازفروش'!$A$7:$A$188,'درآمد ناشی ازفروش'!$I$7:$I$188),0)</f>
        <v>0</v>
      </c>
      <c r="H63" s="4"/>
      <c r="I63" s="4">
        <f t="shared" si="0"/>
        <v>0</v>
      </c>
      <c r="J63" s="4"/>
      <c r="K63" s="100">
        <f t="shared" si="1"/>
        <v>0</v>
      </c>
      <c r="L63" s="4"/>
      <c r="M63" s="4">
        <v>1402029440</v>
      </c>
      <c r="N63" s="4"/>
      <c r="O63" s="4">
        <f>IFERROR(_xlfn.XLOOKUP(A63,'درآمد ناشی از تغییر قیمت  '!$A$7:$A$98,'درآمد ناشی از تغییر قیمت  '!$Q$7:$Q$98),0)</f>
        <v>0</v>
      </c>
      <c r="P63" s="4"/>
      <c r="Q63" s="4">
        <f>IFERROR(_xlfn.XLOOKUP(A63,'درآمد ناشی ازفروش'!$A$7:$A$190,'درآمد ناشی ازفروش'!$Q$7:$Q$190),0)</f>
        <v>-1323460968</v>
      </c>
      <c r="R63" s="188"/>
      <c r="S63" s="4">
        <f t="shared" si="2"/>
        <v>78568472</v>
      </c>
      <c r="T63" s="187"/>
      <c r="U63" s="100">
        <f t="shared" si="3"/>
        <v>2.1901923779796306E-5</v>
      </c>
    </row>
    <row r="64" spans="1:21" s="57" customFormat="1" ht="42.75" customHeight="1">
      <c r="A64" s="105" t="s">
        <v>163</v>
      </c>
      <c r="B64" s="105"/>
      <c r="C64" s="4">
        <v>0</v>
      </c>
      <c r="D64" s="4"/>
      <c r="E64" s="4">
        <f>IFERROR(_xlfn.XLOOKUP(A64,'درآمد ناشی از تغییر قیمت  '!$A$7:$A$98,'درآمد ناشی از تغییر قیمت  '!$I$7:$I$98),0)</f>
        <v>0</v>
      </c>
      <c r="F64" s="4"/>
      <c r="G64" s="4">
        <f>IFERROR(_xlfn.XLOOKUP(A64,'درآمد ناشی ازفروش'!$A$7:$A$188,'درآمد ناشی ازفروش'!$I$7:$I$188),0)</f>
        <v>0</v>
      </c>
      <c r="H64" s="4"/>
      <c r="I64" s="4">
        <f t="shared" si="0"/>
        <v>0</v>
      </c>
      <c r="J64" s="4"/>
      <c r="K64" s="100">
        <f t="shared" si="1"/>
        <v>0</v>
      </c>
      <c r="L64" s="4"/>
      <c r="M64" s="4">
        <v>508760840</v>
      </c>
      <c r="N64" s="4"/>
      <c r="O64" s="4">
        <f>IFERROR(_xlfn.XLOOKUP(A64,'درآمد ناشی از تغییر قیمت  '!$A$7:$A$98,'درآمد ناشی از تغییر قیمت  '!$Q$7:$Q$98),0)</f>
        <v>0</v>
      </c>
      <c r="P64" s="4"/>
      <c r="Q64" s="4">
        <f>IFERROR(_xlfn.XLOOKUP(A64,'درآمد ناشی ازفروش'!$A$7:$A$190,'درآمد ناشی ازفروش'!$Q$7:$Q$190),0)</f>
        <v>-3305667821</v>
      </c>
      <c r="R64" s="188"/>
      <c r="S64" s="4">
        <f t="shared" si="2"/>
        <v>-2796906981</v>
      </c>
      <c r="T64" s="187"/>
      <c r="U64" s="100">
        <f t="shared" si="3"/>
        <v>-7.7967207402279888E-4</v>
      </c>
    </row>
    <row r="65" spans="1:21" s="57" customFormat="1" ht="42.75" customHeight="1">
      <c r="A65" s="105" t="s">
        <v>164</v>
      </c>
      <c r="B65" s="105"/>
      <c r="C65" s="4">
        <v>0</v>
      </c>
      <c r="D65" s="4"/>
      <c r="E65" s="4">
        <f>IFERROR(_xlfn.XLOOKUP(A65,'درآمد ناشی از تغییر قیمت  '!$A$7:$A$98,'درآمد ناشی از تغییر قیمت  '!$I$7:$I$98),0)</f>
        <v>0</v>
      </c>
      <c r="F65" s="4"/>
      <c r="G65" s="4">
        <f>IFERROR(_xlfn.XLOOKUP(A65,'درآمد ناشی ازفروش'!$A$7:$A$188,'درآمد ناشی ازفروش'!$I$7:$I$188),0)</f>
        <v>0</v>
      </c>
      <c r="H65" s="4"/>
      <c r="I65" s="4">
        <f t="shared" si="0"/>
        <v>0</v>
      </c>
      <c r="J65" s="4"/>
      <c r="K65" s="100">
        <f t="shared" si="1"/>
        <v>0</v>
      </c>
      <c r="L65" s="4"/>
      <c r="M65" s="4">
        <v>0</v>
      </c>
      <c r="N65" s="4"/>
      <c r="O65" s="4">
        <f>IFERROR(_xlfn.XLOOKUP(A65,'درآمد ناشی از تغییر قیمت  '!$A$7:$A$98,'درآمد ناشی از تغییر قیمت  '!$Q$7:$Q$98),0)</f>
        <v>0</v>
      </c>
      <c r="P65" s="4"/>
      <c r="Q65" s="4">
        <f>IFERROR(_xlfn.XLOOKUP(A65,'درآمد ناشی ازفروش'!$A$7:$A$190,'درآمد ناشی ازفروش'!$Q$7:$Q$190),0)</f>
        <v>-1438611268</v>
      </c>
      <c r="R65" s="188"/>
      <c r="S65" s="4">
        <f t="shared" si="2"/>
        <v>-1438611268</v>
      </c>
      <c r="T65" s="187"/>
      <c r="U65" s="100">
        <f t="shared" si="3"/>
        <v>-4.0103050929248208E-4</v>
      </c>
    </row>
    <row r="66" spans="1:21" s="57" customFormat="1" ht="42.75" customHeight="1">
      <c r="A66" s="105" t="s">
        <v>165</v>
      </c>
      <c r="B66" s="105"/>
      <c r="C66" s="4">
        <v>0</v>
      </c>
      <c r="D66" s="4"/>
      <c r="E66" s="4">
        <f>IFERROR(_xlfn.XLOOKUP(A66,'درآمد ناشی از تغییر قیمت  '!$A$7:$A$98,'درآمد ناشی از تغییر قیمت  '!$I$7:$I$98),0)</f>
        <v>0</v>
      </c>
      <c r="F66" s="4"/>
      <c r="G66" s="4">
        <f>IFERROR(_xlfn.XLOOKUP(A66,'درآمد ناشی ازفروش'!$A$7:$A$188,'درآمد ناشی ازفروش'!$I$7:$I$188),0)</f>
        <v>0</v>
      </c>
      <c r="H66" s="4"/>
      <c r="I66" s="4">
        <f t="shared" si="0"/>
        <v>0</v>
      </c>
      <c r="J66" s="4"/>
      <c r="K66" s="100">
        <f t="shared" si="1"/>
        <v>0</v>
      </c>
      <c r="L66" s="4"/>
      <c r="M66" s="4">
        <v>4049811840</v>
      </c>
      <c r="N66" s="4"/>
      <c r="O66" s="4">
        <f>IFERROR(_xlfn.XLOOKUP(A66,'درآمد ناشی از تغییر قیمت  '!$A$7:$A$98,'درآمد ناشی از تغییر قیمت  '!$Q$7:$Q$98),0)</f>
        <v>0</v>
      </c>
      <c r="P66" s="4"/>
      <c r="Q66" s="4">
        <f>IFERROR(_xlfn.XLOOKUP(A66,'درآمد ناشی ازفروش'!$A$7:$A$190,'درآمد ناشی ازفروش'!$Q$7:$Q$190),0)</f>
        <v>-15068262746</v>
      </c>
      <c r="R66" s="188"/>
      <c r="S66" s="4">
        <f t="shared" si="2"/>
        <v>-11018450906</v>
      </c>
      <c r="T66" s="187"/>
      <c r="U66" s="100">
        <f t="shared" si="3"/>
        <v>-3.0715281304521179E-3</v>
      </c>
    </row>
    <row r="67" spans="1:21" s="57" customFormat="1" ht="42.75" customHeight="1">
      <c r="A67" s="105" t="s">
        <v>166</v>
      </c>
      <c r="B67" s="105"/>
      <c r="C67" s="4">
        <v>0</v>
      </c>
      <c r="D67" s="4"/>
      <c r="E67" s="4">
        <f>IFERROR(_xlfn.XLOOKUP(A67,'درآمد ناشی از تغییر قیمت  '!$A$7:$A$98,'درآمد ناشی از تغییر قیمت  '!$I$7:$I$98),0)</f>
        <v>0</v>
      </c>
      <c r="F67" s="4"/>
      <c r="G67" s="4">
        <f>IFERROR(_xlfn.XLOOKUP(A67,'درآمد ناشی ازفروش'!$A$7:$A$188,'درآمد ناشی ازفروش'!$I$7:$I$188),0)</f>
        <v>0</v>
      </c>
      <c r="H67" s="4"/>
      <c r="I67" s="4">
        <f t="shared" si="0"/>
        <v>0</v>
      </c>
      <c r="J67" s="4"/>
      <c r="K67" s="100">
        <f t="shared" si="1"/>
        <v>0</v>
      </c>
      <c r="L67" s="4"/>
      <c r="M67" s="4">
        <v>25294041080</v>
      </c>
      <c r="N67" s="4"/>
      <c r="O67" s="4">
        <f>IFERROR(_xlfn.XLOOKUP(A67,'درآمد ناشی از تغییر قیمت  '!$A$7:$A$98,'درآمد ناشی از تغییر قیمت  '!$Q$7:$Q$98),0)</f>
        <v>0</v>
      </c>
      <c r="P67" s="4"/>
      <c r="Q67" s="4">
        <f>IFERROR(_xlfn.XLOOKUP(A67,'درآمد ناشی ازفروش'!$A$7:$A$190,'درآمد ناشی ازفروش'!$Q$7:$Q$190),0)</f>
        <v>-62866196249</v>
      </c>
      <c r="R67" s="188"/>
      <c r="S67" s="4">
        <f t="shared" si="2"/>
        <v>-37572155169</v>
      </c>
      <c r="T67" s="187"/>
      <c r="U67" s="100">
        <f t="shared" si="3"/>
        <v>-1.047369839080131E-2</v>
      </c>
    </row>
    <row r="68" spans="1:21" s="57" customFormat="1" ht="42.75" customHeight="1">
      <c r="A68" s="105" t="s">
        <v>362</v>
      </c>
      <c r="B68" s="105"/>
      <c r="C68" s="4">
        <v>0</v>
      </c>
      <c r="D68" s="4"/>
      <c r="E68" s="4">
        <f>IFERROR(_xlfn.XLOOKUP(A68,'درآمد ناشی از تغییر قیمت  '!$A$7:$A$98,'درآمد ناشی از تغییر قیمت  '!$I$7:$I$98),0)</f>
        <v>1160538432</v>
      </c>
      <c r="F68" s="4"/>
      <c r="G68" s="4">
        <f>IFERROR(_xlfn.XLOOKUP(A68,'درآمد ناشی ازفروش'!$A$7:$A$188,'درآمد ناشی ازفروش'!$I$7:$I$188),0)</f>
        <v>0</v>
      </c>
      <c r="H68" s="4"/>
      <c r="I68" s="4">
        <f t="shared" si="0"/>
        <v>1160538432</v>
      </c>
      <c r="J68" s="4"/>
      <c r="K68" s="100">
        <f t="shared" si="1"/>
        <v>7.4153047169952017E-4</v>
      </c>
      <c r="L68" s="4"/>
      <c r="M68" s="4">
        <v>0</v>
      </c>
      <c r="N68" s="4"/>
      <c r="O68" s="4">
        <f>IFERROR(_xlfn.XLOOKUP(A68,'درآمد ناشی از تغییر قیمت  '!$A$7:$A$98,'درآمد ناشی از تغییر قیمت  '!$Q$7:$Q$98),0)</f>
        <v>-273536087</v>
      </c>
      <c r="P68" s="4"/>
      <c r="Q68" s="4">
        <f>IFERROR(_xlfn.XLOOKUP(A68,'درآمد ناشی ازفروش'!$A$7:$A$190,'درآمد ناشی ازفروش'!$Q$7:$Q$190),0)</f>
        <v>0</v>
      </c>
      <c r="R68" s="188"/>
      <c r="S68" s="4">
        <f t="shared" si="2"/>
        <v>-273536087</v>
      </c>
      <c r="T68" s="187"/>
      <c r="U68" s="100">
        <f t="shared" si="3"/>
        <v>-7.6251534184064711E-5</v>
      </c>
    </row>
    <row r="69" spans="1:21" s="57" customFormat="1" ht="42.75" customHeight="1">
      <c r="A69" s="105" t="s">
        <v>167</v>
      </c>
      <c r="B69" s="105"/>
      <c r="C69" s="4">
        <v>0</v>
      </c>
      <c r="D69" s="4"/>
      <c r="E69" s="4">
        <f>IFERROR(_xlfn.XLOOKUP(A69,'درآمد ناشی از تغییر قیمت  '!$A$7:$A$98,'درآمد ناشی از تغییر قیمت  '!$I$7:$I$98),0)</f>
        <v>0</v>
      </c>
      <c r="F69" s="4"/>
      <c r="G69" s="4">
        <f>IFERROR(_xlfn.XLOOKUP(A69,'درآمد ناشی ازفروش'!$A$7:$A$188,'درآمد ناشی ازفروش'!$I$7:$I$188),0)</f>
        <v>0</v>
      </c>
      <c r="H69" s="4"/>
      <c r="I69" s="4">
        <f t="shared" si="0"/>
        <v>0</v>
      </c>
      <c r="J69" s="4"/>
      <c r="K69" s="100">
        <f t="shared" si="1"/>
        <v>0</v>
      </c>
      <c r="L69" s="4"/>
      <c r="M69" s="4">
        <v>0</v>
      </c>
      <c r="N69" s="4"/>
      <c r="O69" s="4">
        <f>IFERROR(_xlfn.XLOOKUP(A69,'درآمد ناشی از تغییر قیمت  '!$A$7:$A$98,'درآمد ناشی از تغییر قیمت  '!$Q$7:$Q$98),0)</f>
        <v>0</v>
      </c>
      <c r="P69" s="4"/>
      <c r="Q69" s="4">
        <f>IFERROR(_xlfn.XLOOKUP(A69,'درآمد ناشی ازفروش'!$A$7:$A$190,'درآمد ناشی ازفروش'!$Q$7:$Q$190),0)</f>
        <v>-15707692955</v>
      </c>
      <c r="R69" s="188"/>
      <c r="S69" s="4">
        <f t="shared" si="2"/>
        <v>-15707692955</v>
      </c>
      <c r="T69" s="187"/>
      <c r="U69" s="100">
        <f t="shared" si="3"/>
        <v>-4.3787117796672105E-3</v>
      </c>
    </row>
    <row r="70" spans="1:21" s="57" customFormat="1" ht="42.75" customHeight="1">
      <c r="A70" s="105" t="s">
        <v>106</v>
      </c>
      <c r="B70" s="105"/>
      <c r="C70" s="4">
        <v>0</v>
      </c>
      <c r="D70" s="4"/>
      <c r="E70" s="4">
        <f>IFERROR(_xlfn.XLOOKUP(A70,'درآمد ناشی از تغییر قیمت  '!$A$7:$A$98,'درآمد ناشی از تغییر قیمت  '!$I$7:$I$98),0)</f>
        <v>771838408</v>
      </c>
      <c r="F70" s="4"/>
      <c r="G70" s="4">
        <f>IFERROR(_xlfn.XLOOKUP(A70,'درآمد ناشی ازفروش'!$A$7:$A$188,'درآمد ناشی ازفروش'!$I$7:$I$188),0)</f>
        <v>0</v>
      </c>
      <c r="H70" s="4"/>
      <c r="I70" s="4">
        <f t="shared" si="0"/>
        <v>771838408</v>
      </c>
      <c r="J70" s="4"/>
      <c r="K70" s="100">
        <f t="shared" si="1"/>
        <v>4.9316910408017125E-4</v>
      </c>
      <c r="L70" s="4"/>
      <c r="M70" s="4">
        <v>6770063550</v>
      </c>
      <c r="N70" s="4"/>
      <c r="O70" s="4">
        <f>IFERROR(_xlfn.XLOOKUP(A70,'درآمد ناشی از تغییر قیمت  '!$A$7:$A$98,'درآمد ناشی از تغییر قیمت  '!$Q$7:$Q$98),0)</f>
        <v>-3719071988</v>
      </c>
      <c r="P70" s="4"/>
      <c r="Q70" s="4">
        <f>IFERROR(_xlfn.XLOOKUP(A70,'درآمد ناشی ازفروش'!$A$7:$A$190,'درآمد ناشی ازفروش'!$Q$7:$Q$190),0)</f>
        <v>484045</v>
      </c>
      <c r="R70" s="188"/>
      <c r="S70" s="4">
        <f t="shared" si="2"/>
        <v>3051475607</v>
      </c>
      <c r="T70" s="187"/>
      <c r="U70" s="100">
        <f t="shared" si="3"/>
        <v>8.5063619616303177E-4</v>
      </c>
    </row>
    <row r="71" spans="1:21" s="57" customFormat="1" ht="42.75" customHeight="1">
      <c r="A71" s="105" t="s">
        <v>168</v>
      </c>
      <c r="B71" s="105"/>
      <c r="C71" s="4">
        <v>0</v>
      </c>
      <c r="D71" s="4"/>
      <c r="E71" s="4">
        <f>IFERROR(_xlfn.XLOOKUP(A71,'درآمد ناشی از تغییر قیمت  '!$A$7:$A$98,'درآمد ناشی از تغییر قیمت  '!$I$7:$I$98),0)</f>
        <v>3870759041</v>
      </c>
      <c r="F71" s="4"/>
      <c r="G71" s="4">
        <f>IFERROR(_xlfn.XLOOKUP(A71,'درآمد ناشی ازفروش'!$A$7:$A$188,'درآمد ناشی ازفروش'!$I$7:$I$188),0)</f>
        <v>0</v>
      </c>
      <c r="H71" s="4"/>
      <c r="I71" s="4">
        <f t="shared" si="0"/>
        <v>3870759041</v>
      </c>
      <c r="J71" s="4"/>
      <c r="K71" s="100">
        <f t="shared" si="1"/>
        <v>2.4732362999486711E-3</v>
      </c>
      <c r="L71" s="4"/>
      <c r="M71" s="4">
        <v>0</v>
      </c>
      <c r="N71" s="4"/>
      <c r="O71" s="4">
        <f>IFERROR(_xlfn.XLOOKUP(A71,'درآمد ناشی از تغییر قیمت  '!$A$7:$A$98,'درآمد ناشی از تغییر قیمت  '!$Q$7:$Q$98),0)</f>
        <v>8041296536</v>
      </c>
      <c r="P71" s="4"/>
      <c r="Q71" s="4">
        <f>IFERROR(_xlfn.XLOOKUP(A71,'درآمد ناشی ازفروش'!$A$7:$A$190,'درآمد ناشی ازفروش'!$Q$7:$Q$190),0)</f>
        <v>8253796346</v>
      </c>
      <c r="R71" s="188"/>
      <c r="S71" s="4">
        <f t="shared" si="2"/>
        <v>16295092882</v>
      </c>
      <c r="T71" s="187"/>
      <c r="U71" s="100">
        <f t="shared" si="3"/>
        <v>4.5424567030686981E-3</v>
      </c>
    </row>
    <row r="72" spans="1:21" s="57" customFormat="1" ht="42.75" customHeight="1">
      <c r="A72" s="105" t="s">
        <v>305</v>
      </c>
      <c r="B72" s="105"/>
      <c r="C72" s="4">
        <v>0</v>
      </c>
      <c r="D72" s="4"/>
      <c r="E72" s="4">
        <f>IFERROR(_xlfn.XLOOKUP(A72,'درآمد ناشی از تغییر قیمت  '!$A$7:$A$98,'درآمد ناشی از تغییر قیمت  '!$I$7:$I$98),0)</f>
        <v>0</v>
      </c>
      <c r="F72" s="4"/>
      <c r="G72" s="4">
        <f>IFERROR(_xlfn.XLOOKUP(A72,'درآمد ناشی ازفروش'!$A$7:$A$188,'درآمد ناشی ازفروش'!$I$7:$I$188),0)</f>
        <v>0</v>
      </c>
      <c r="H72" s="4"/>
      <c r="I72" s="4">
        <f t="shared" si="0"/>
        <v>0</v>
      </c>
      <c r="J72" s="4"/>
      <c r="K72" s="100">
        <f t="shared" si="1"/>
        <v>0</v>
      </c>
      <c r="L72" s="4"/>
      <c r="M72" s="4">
        <v>0</v>
      </c>
      <c r="N72" s="4"/>
      <c r="O72" s="4">
        <f>IFERROR(_xlfn.XLOOKUP(A72,'درآمد ناشی از تغییر قیمت  '!$A$7:$A$98,'درآمد ناشی از تغییر قیمت  '!$Q$7:$Q$98),0)</f>
        <v>0</v>
      </c>
      <c r="P72" s="4"/>
      <c r="Q72" s="4">
        <f>IFERROR(_xlfn.XLOOKUP(A72,'درآمد ناشی ازفروش'!$A$7:$A$190,'درآمد ناشی ازفروش'!$Q$7:$Q$190),0)</f>
        <v>136841081</v>
      </c>
      <c r="R72" s="188"/>
      <c r="S72" s="4">
        <f t="shared" si="2"/>
        <v>136841081</v>
      </c>
      <c r="T72" s="187"/>
      <c r="U72" s="100">
        <f t="shared" si="3"/>
        <v>3.8146127189630624E-5</v>
      </c>
    </row>
    <row r="73" spans="1:21" s="57" customFormat="1" ht="42.75" customHeight="1">
      <c r="A73" s="105" t="s">
        <v>110</v>
      </c>
      <c r="B73" s="105"/>
      <c r="C73" s="4">
        <v>0</v>
      </c>
      <c r="D73" s="4"/>
      <c r="E73" s="4">
        <f>IFERROR(_xlfn.XLOOKUP(A73,'درآمد ناشی از تغییر قیمت  '!$A$7:$A$98,'درآمد ناشی از تغییر قیمت  '!$I$7:$I$98),0)</f>
        <v>153677336969</v>
      </c>
      <c r="F73" s="4"/>
      <c r="G73" s="4">
        <f>IFERROR(_xlfn.XLOOKUP(A73,'درآمد ناشی ازفروش'!$A$7:$A$188,'درآمد ناشی ازفروش'!$I$7:$I$188),0)</f>
        <v>-20816247118</v>
      </c>
      <c r="H73" s="4"/>
      <c r="I73" s="4">
        <f t="shared" si="0"/>
        <v>132861089851</v>
      </c>
      <c r="J73" s="4"/>
      <c r="K73" s="100">
        <f t="shared" si="1"/>
        <v>8.4892101727247551E-2</v>
      </c>
      <c r="L73" s="4"/>
      <c r="M73" s="4">
        <v>17197020000</v>
      </c>
      <c r="N73" s="4"/>
      <c r="O73" s="4">
        <f>IFERROR(_xlfn.XLOOKUP(A73,'درآمد ناشی از تغییر قیمت  '!$A$7:$A$98,'درآمد ناشی از تغییر قیمت  '!$Q$7:$Q$98),0)</f>
        <v>-12950910601</v>
      </c>
      <c r="P73" s="4"/>
      <c r="Q73" s="4">
        <f>IFERROR(_xlfn.XLOOKUP(A73,'درآمد ناشی ازفروش'!$A$7:$A$190,'درآمد ناشی ازفروش'!$Q$7:$Q$190),0)</f>
        <v>-27887468748</v>
      </c>
      <c r="R73" s="188"/>
      <c r="S73" s="4">
        <f t="shared" si="2"/>
        <v>-23641359349</v>
      </c>
      <c r="T73" s="187"/>
      <c r="U73" s="100">
        <f t="shared" si="3"/>
        <v>-6.5903184487611371E-3</v>
      </c>
    </row>
    <row r="74" spans="1:21" s="57" customFormat="1" ht="42.75" customHeight="1">
      <c r="A74" s="105" t="s">
        <v>169</v>
      </c>
      <c r="B74" s="105"/>
      <c r="C74" s="4">
        <v>0</v>
      </c>
      <c r="D74" s="4"/>
      <c r="E74" s="4">
        <f>IFERROR(_xlfn.XLOOKUP(A74,'درآمد ناشی از تغییر قیمت  '!$A$7:$A$98,'درآمد ناشی از تغییر قیمت  '!$I$7:$I$98),0)</f>
        <v>0</v>
      </c>
      <c r="F74" s="4"/>
      <c r="G74" s="4">
        <f>IFERROR(_xlfn.XLOOKUP(A74,'درآمد ناشی ازفروش'!$A$7:$A$188,'درآمد ناشی ازفروش'!$I$7:$I$188),0)</f>
        <v>0</v>
      </c>
      <c r="H74" s="4"/>
      <c r="I74" s="4">
        <f t="shared" si="0"/>
        <v>0</v>
      </c>
      <c r="J74" s="4"/>
      <c r="K74" s="100">
        <f t="shared" si="1"/>
        <v>0</v>
      </c>
      <c r="L74" s="4"/>
      <c r="M74" s="4">
        <v>0</v>
      </c>
      <c r="N74" s="4"/>
      <c r="O74" s="4">
        <f>IFERROR(_xlfn.XLOOKUP(A74,'درآمد ناشی از تغییر قیمت  '!$A$7:$A$98,'درآمد ناشی از تغییر قیمت  '!$Q$7:$Q$98),0)</f>
        <v>0</v>
      </c>
      <c r="P74" s="4"/>
      <c r="Q74" s="4">
        <f>IFERROR(_xlfn.XLOOKUP(A74,'درآمد ناشی ازفروش'!$A$7:$A$190,'درآمد ناشی ازفروش'!$Q$7:$Q$190),0)</f>
        <v>-48988593622</v>
      </c>
      <c r="R74" s="188"/>
      <c r="S74" s="4">
        <f t="shared" si="2"/>
        <v>-48988593622</v>
      </c>
      <c r="T74" s="187"/>
      <c r="U74" s="100">
        <f t="shared" si="3"/>
        <v>-1.3656170424040569E-2</v>
      </c>
    </row>
    <row r="75" spans="1:21" s="57" customFormat="1" ht="42.75" customHeight="1">
      <c r="A75" s="105" t="s">
        <v>170</v>
      </c>
      <c r="B75" s="105"/>
      <c r="C75" s="4">
        <v>0</v>
      </c>
      <c r="D75" s="4"/>
      <c r="E75" s="4">
        <f>IFERROR(_xlfn.XLOOKUP(A75,'درآمد ناشی از تغییر قیمت  '!$A$7:$A$98,'درآمد ناشی از تغییر قیمت  '!$I$7:$I$98),0)</f>
        <v>0</v>
      </c>
      <c r="F75" s="4"/>
      <c r="G75" s="4">
        <f>IFERROR(_xlfn.XLOOKUP(A75,'درآمد ناشی ازفروش'!$A$7:$A$188,'درآمد ناشی ازفروش'!$I$7:$I$188),0)</f>
        <v>0</v>
      </c>
      <c r="H75" s="4"/>
      <c r="I75" s="4">
        <f t="shared" si="0"/>
        <v>0</v>
      </c>
      <c r="J75" s="4"/>
      <c r="K75" s="100">
        <f t="shared" si="1"/>
        <v>0</v>
      </c>
      <c r="L75" s="4"/>
      <c r="M75" s="4">
        <v>25027946424</v>
      </c>
      <c r="N75" s="4"/>
      <c r="O75" s="4">
        <f>IFERROR(_xlfn.XLOOKUP(A75,'درآمد ناشی از تغییر قیمت  '!$A$7:$A$98,'درآمد ناشی از تغییر قیمت  '!$Q$7:$Q$98),0)</f>
        <v>0</v>
      </c>
      <c r="P75" s="4"/>
      <c r="Q75" s="4">
        <f>IFERROR(_xlfn.XLOOKUP(A75,'درآمد ناشی ازفروش'!$A$7:$A$190,'درآمد ناشی ازفروش'!$Q$7:$Q$190),0)</f>
        <v>326246326068</v>
      </c>
      <c r="R75" s="188"/>
      <c r="S75" s="4">
        <f t="shared" si="2"/>
        <v>351274272492</v>
      </c>
      <c r="T75" s="187"/>
      <c r="U75" s="100">
        <f t="shared" si="3"/>
        <v>9.7922005431430342E-2</v>
      </c>
    </row>
    <row r="76" spans="1:21" s="57" customFormat="1" ht="42.75" customHeight="1">
      <c r="A76" s="105" t="s">
        <v>104</v>
      </c>
      <c r="B76" s="105"/>
      <c r="C76" s="4">
        <v>0</v>
      </c>
      <c r="D76" s="4"/>
      <c r="E76" s="4">
        <f>IFERROR(_xlfn.XLOOKUP(A76,'درآمد ناشی از تغییر قیمت  '!$A$7:$A$98,'درآمد ناشی از تغییر قیمت  '!$I$7:$I$98),0)</f>
        <v>6888492112</v>
      </c>
      <c r="F76" s="4"/>
      <c r="G76" s="4">
        <f>IFERROR(_xlfn.XLOOKUP(A76,'درآمد ناشی ازفروش'!$A$7:$A$188,'درآمد ناشی ازفروش'!$I$7:$I$188),0)</f>
        <v>0</v>
      </c>
      <c r="H76" s="4"/>
      <c r="I76" s="4">
        <f t="shared" ref="I76:I139" si="4">G76+E76+C76</f>
        <v>6888492112</v>
      </c>
      <c r="J76" s="4"/>
      <c r="K76" s="100">
        <f t="shared" ref="K76:K139" si="5">I76/1565058316943</f>
        <v>4.4014283924289589E-3</v>
      </c>
      <c r="L76" s="4"/>
      <c r="M76" s="4">
        <v>10105000000</v>
      </c>
      <c r="N76" s="4"/>
      <c r="O76" s="4">
        <f>IFERROR(_xlfn.XLOOKUP(A76,'درآمد ناشی از تغییر قیمت  '!$A$7:$A$98,'درآمد ناشی از تغییر قیمت  '!$Q$7:$Q$98),0)</f>
        <v>26397594209</v>
      </c>
      <c r="P76" s="4"/>
      <c r="Q76" s="4">
        <f>IFERROR(_xlfn.XLOOKUP(A76,'درآمد ناشی ازفروش'!$A$7:$A$190,'درآمد ناشی ازفروش'!$Q$7:$Q$190),0)</f>
        <v>-1698841610</v>
      </c>
      <c r="R76" s="188"/>
      <c r="S76" s="4">
        <f t="shared" ref="S76:S139" si="6">Q76+O76+M76</f>
        <v>34803752599</v>
      </c>
      <c r="T76" s="187"/>
      <c r="U76" s="100">
        <f t="shared" ref="U76:U139" si="7">S76/3587286340229</f>
        <v>9.7019722704316507E-3</v>
      </c>
    </row>
    <row r="77" spans="1:21" s="57" customFormat="1" ht="42.75" customHeight="1">
      <c r="A77" s="105" t="s">
        <v>336</v>
      </c>
      <c r="B77" s="105"/>
      <c r="C77" s="4">
        <v>0</v>
      </c>
      <c r="D77" s="4"/>
      <c r="E77" s="4">
        <f>IFERROR(_xlfn.XLOOKUP(A77,'درآمد ناشی از تغییر قیمت  '!$A$7:$A$98,'درآمد ناشی از تغییر قیمت  '!$I$7:$I$98),0)</f>
        <v>0</v>
      </c>
      <c r="F77" s="4"/>
      <c r="G77" s="4">
        <f>IFERROR(_xlfn.XLOOKUP(A77,'درآمد ناشی ازفروش'!$A$7:$A$188,'درآمد ناشی ازفروش'!$I$7:$I$188),0)</f>
        <v>0</v>
      </c>
      <c r="H77" s="4"/>
      <c r="I77" s="4">
        <f t="shared" si="4"/>
        <v>0</v>
      </c>
      <c r="J77" s="4"/>
      <c r="K77" s="100">
        <f t="shared" si="5"/>
        <v>0</v>
      </c>
      <c r="L77" s="4"/>
      <c r="M77" s="4">
        <v>0</v>
      </c>
      <c r="N77" s="4"/>
      <c r="O77" s="4">
        <f>IFERROR(_xlfn.XLOOKUP(A77,'درآمد ناشی از تغییر قیمت  '!$A$7:$A$98,'درآمد ناشی از تغییر قیمت  '!$Q$7:$Q$98),0)</f>
        <v>0</v>
      </c>
      <c r="P77" s="4"/>
      <c r="Q77" s="4">
        <f>IFERROR(_xlfn.XLOOKUP(A77,'درآمد ناشی ازفروش'!$A$7:$A$190,'درآمد ناشی ازفروش'!$Q$7:$Q$190),0)</f>
        <v>10503330161</v>
      </c>
      <c r="R77" s="188"/>
      <c r="S77" s="4">
        <f t="shared" si="6"/>
        <v>10503330161</v>
      </c>
      <c r="T77" s="187"/>
      <c r="U77" s="100">
        <f t="shared" si="7"/>
        <v>2.9279319142194553E-3</v>
      </c>
    </row>
    <row r="78" spans="1:21" s="57" customFormat="1" ht="42.75" customHeight="1">
      <c r="A78" s="105" t="s">
        <v>171</v>
      </c>
      <c r="B78" s="105"/>
      <c r="C78" s="4">
        <v>0</v>
      </c>
      <c r="D78" s="4"/>
      <c r="E78" s="4">
        <f>IFERROR(_xlfn.XLOOKUP(A78,'درآمد ناشی از تغییر قیمت  '!$A$7:$A$98,'درآمد ناشی از تغییر قیمت  '!$I$7:$I$98),0)</f>
        <v>4670000238</v>
      </c>
      <c r="F78" s="4"/>
      <c r="G78" s="4">
        <f>IFERROR(_xlfn.XLOOKUP(A78,'درآمد ناشی ازفروش'!$A$7:$A$188,'درآمد ناشی ازفروش'!$I$7:$I$188),0)</f>
        <v>0</v>
      </c>
      <c r="H78" s="4"/>
      <c r="I78" s="4">
        <f t="shared" si="4"/>
        <v>4670000238</v>
      </c>
      <c r="J78" s="4"/>
      <c r="K78" s="100">
        <f t="shared" si="5"/>
        <v>2.9839145209118001E-3</v>
      </c>
      <c r="L78" s="4"/>
      <c r="M78" s="4">
        <v>900376000</v>
      </c>
      <c r="N78" s="4"/>
      <c r="O78" s="4">
        <f>IFERROR(_xlfn.XLOOKUP(A78,'درآمد ناشی از تغییر قیمت  '!$A$7:$A$98,'درآمد ناشی از تغییر قیمت  '!$Q$7:$Q$98),0)</f>
        <v>4761032557</v>
      </c>
      <c r="P78" s="4"/>
      <c r="Q78" s="4">
        <f>IFERROR(_xlfn.XLOOKUP(A78,'درآمد ناشی ازفروش'!$A$7:$A$190,'درآمد ناشی ازفروش'!$Q$7:$Q$190),0)</f>
        <v>-84065925</v>
      </c>
      <c r="R78" s="188"/>
      <c r="S78" s="4">
        <f t="shared" si="6"/>
        <v>5577342632</v>
      </c>
      <c r="T78" s="187"/>
      <c r="U78" s="100">
        <f t="shared" si="7"/>
        <v>1.5547525630875516E-3</v>
      </c>
    </row>
    <row r="79" spans="1:21" s="57" customFormat="1" ht="42.75" customHeight="1">
      <c r="A79" s="105" t="s">
        <v>337</v>
      </c>
      <c r="B79" s="105"/>
      <c r="C79" s="4">
        <v>5874554260</v>
      </c>
      <c r="D79" s="4"/>
      <c r="E79" s="4">
        <f>IFERROR(_xlfn.XLOOKUP(A79,'درآمد ناشی از تغییر قیمت  '!$A$7:$A$98,'درآمد ناشی از تغییر قیمت  '!$I$7:$I$98),0)</f>
        <v>-6288288856</v>
      </c>
      <c r="F79" s="4"/>
      <c r="G79" s="4">
        <f>IFERROR(_xlfn.XLOOKUP(A79,'درآمد ناشی ازفروش'!$A$7:$A$188,'درآمد ناشی ازفروش'!$I$7:$I$188),0)</f>
        <v>0</v>
      </c>
      <c r="H79" s="4"/>
      <c r="I79" s="4">
        <f t="shared" si="4"/>
        <v>-413734596</v>
      </c>
      <c r="J79" s="4"/>
      <c r="K79" s="100">
        <f t="shared" si="5"/>
        <v>-2.6435730318863788E-4</v>
      </c>
      <c r="L79" s="4"/>
      <c r="M79" s="4">
        <v>5874554260</v>
      </c>
      <c r="N79" s="4"/>
      <c r="O79" s="4">
        <f>IFERROR(_xlfn.XLOOKUP(A79,'درآمد ناشی از تغییر قیمت  '!$A$7:$A$98,'درآمد ناشی از تغییر قیمت  '!$Q$7:$Q$98),0)</f>
        <v>11039626394</v>
      </c>
      <c r="P79" s="4"/>
      <c r="Q79" s="4">
        <f>IFERROR(_xlfn.XLOOKUP(A79,'درآمد ناشی ازفروش'!$A$7:$A$190,'درآمد ناشی ازفروش'!$Q$7:$Q$190),0)</f>
        <v>0</v>
      </c>
      <c r="R79" s="188"/>
      <c r="S79" s="4">
        <f t="shared" si="6"/>
        <v>16914180654</v>
      </c>
      <c r="T79" s="187"/>
      <c r="U79" s="100">
        <f t="shared" si="7"/>
        <v>4.7150350013376004E-3</v>
      </c>
    </row>
    <row r="80" spans="1:21" s="57" customFormat="1" ht="42.75" customHeight="1">
      <c r="A80" s="105" t="s">
        <v>172</v>
      </c>
      <c r="B80" s="105"/>
      <c r="C80" s="4">
        <v>0</v>
      </c>
      <c r="D80" s="4"/>
      <c r="E80" s="4">
        <f>IFERROR(_xlfn.XLOOKUP(A80,'درآمد ناشی از تغییر قیمت  '!$A$7:$A$98,'درآمد ناشی از تغییر قیمت  '!$I$7:$I$98),0)</f>
        <v>0</v>
      </c>
      <c r="F80" s="4"/>
      <c r="G80" s="4">
        <f>IFERROR(_xlfn.XLOOKUP(A80,'درآمد ناشی ازفروش'!$A$7:$A$188,'درآمد ناشی ازفروش'!$I$7:$I$188),0)</f>
        <v>0</v>
      </c>
      <c r="H80" s="4"/>
      <c r="I80" s="4">
        <f t="shared" si="4"/>
        <v>0</v>
      </c>
      <c r="J80" s="4"/>
      <c r="K80" s="100">
        <f t="shared" si="5"/>
        <v>0</v>
      </c>
      <c r="L80" s="4"/>
      <c r="M80" s="4">
        <v>26725511060</v>
      </c>
      <c r="N80" s="4"/>
      <c r="O80" s="4">
        <f>IFERROR(_xlfn.XLOOKUP(A80,'درآمد ناشی از تغییر قیمت  '!$A$7:$A$98,'درآمد ناشی از تغییر قیمت  '!$Q$7:$Q$98),0)</f>
        <v>0</v>
      </c>
      <c r="P80" s="4"/>
      <c r="Q80" s="4">
        <f>IFERROR(_xlfn.XLOOKUP(A80,'درآمد ناشی ازفروش'!$A$7:$A$190,'درآمد ناشی ازفروش'!$Q$7:$Q$190),0)</f>
        <v>-66525436962</v>
      </c>
      <c r="R80" s="188"/>
      <c r="S80" s="4">
        <f t="shared" si="6"/>
        <v>-39799925902</v>
      </c>
      <c r="T80" s="187"/>
      <c r="U80" s="100">
        <f t="shared" si="7"/>
        <v>-1.1094716765614899E-2</v>
      </c>
    </row>
    <row r="81" spans="1:21" s="57" customFormat="1" ht="42.75" customHeight="1">
      <c r="A81" s="105" t="s">
        <v>173</v>
      </c>
      <c r="B81" s="105"/>
      <c r="C81" s="4">
        <v>0</v>
      </c>
      <c r="D81" s="4"/>
      <c r="E81" s="4">
        <f>IFERROR(_xlfn.XLOOKUP(A81,'درآمد ناشی از تغییر قیمت  '!$A$7:$A$98,'درآمد ناشی از تغییر قیمت  '!$I$7:$I$98),0)</f>
        <v>0</v>
      </c>
      <c r="F81" s="4"/>
      <c r="G81" s="4">
        <f>IFERROR(_xlfn.XLOOKUP(A81,'درآمد ناشی ازفروش'!$A$7:$A$188,'درآمد ناشی ازفروش'!$I$7:$I$188),0)</f>
        <v>0</v>
      </c>
      <c r="H81" s="4"/>
      <c r="I81" s="4">
        <f t="shared" si="4"/>
        <v>0</v>
      </c>
      <c r="J81" s="4"/>
      <c r="K81" s="100">
        <f t="shared" si="5"/>
        <v>0</v>
      </c>
      <c r="L81" s="4"/>
      <c r="M81" s="4">
        <v>0</v>
      </c>
      <c r="N81" s="4"/>
      <c r="O81" s="4">
        <f>IFERROR(_xlfn.XLOOKUP(A81,'درآمد ناشی از تغییر قیمت  '!$A$7:$A$98,'درآمد ناشی از تغییر قیمت  '!$Q$7:$Q$98),0)</f>
        <v>0</v>
      </c>
      <c r="P81" s="4"/>
      <c r="Q81" s="4">
        <f>IFERROR(_xlfn.XLOOKUP(A81,'درآمد ناشی ازفروش'!$A$7:$A$190,'درآمد ناشی ازفروش'!$Q$7:$Q$190),0)</f>
        <v>-1326563215</v>
      </c>
      <c r="R81" s="188"/>
      <c r="S81" s="4">
        <f t="shared" si="6"/>
        <v>-1326563215</v>
      </c>
      <c r="T81" s="187"/>
      <c r="U81" s="100">
        <f t="shared" si="7"/>
        <v>-3.6979574229229688E-4</v>
      </c>
    </row>
    <row r="82" spans="1:21" s="57" customFormat="1" ht="42.75" customHeight="1">
      <c r="A82" s="105" t="s">
        <v>174</v>
      </c>
      <c r="B82" s="105"/>
      <c r="C82" s="4">
        <v>0</v>
      </c>
      <c r="D82" s="4"/>
      <c r="E82" s="4">
        <f>IFERROR(_xlfn.XLOOKUP(A82,'درآمد ناشی از تغییر قیمت  '!$A$7:$A$98,'درآمد ناشی از تغییر قیمت  '!$I$7:$I$98),0)</f>
        <v>0</v>
      </c>
      <c r="F82" s="4"/>
      <c r="G82" s="4">
        <f>IFERROR(_xlfn.XLOOKUP(A82,'درآمد ناشی ازفروش'!$A$7:$A$188,'درآمد ناشی ازفروش'!$I$7:$I$188),0)</f>
        <v>0</v>
      </c>
      <c r="H82" s="4"/>
      <c r="I82" s="4">
        <f t="shared" si="4"/>
        <v>0</v>
      </c>
      <c r="J82" s="4"/>
      <c r="K82" s="100">
        <f t="shared" si="5"/>
        <v>0</v>
      </c>
      <c r="L82" s="4"/>
      <c r="M82" s="4">
        <v>3811673866</v>
      </c>
      <c r="N82" s="4"/>
      <c r="O82" s="4">
        <f>IFERROR(_xlfn.XLOOKUP(A82,'درآمد ناشی از تغییر قیمت  '!$A$7:$A$98,'درآمد ناشی از تغییر قیمت  '!$Q$7:$Q$98),0)</f>
        <v>0</v>
      </c>
      <c r="P82" s="4"/>
      <c r="Q82" s="4">
        <f>IFERROR(_xlfn.XLOOKUP(A82,'درآمد ناشی ازفروش'!$A$7:$A$190,'درآمد ناشی ازفروش'!$Q$7:$Q$190),0)</f>
        <v>-22715519640</v>
      </c>
      <c r="R82" s="188"/>
      <c r="S82" s="4">
        <f t="shared" si="6"/>
        <v>-18903845774</v>
      </c>
      <c r="T82" s="187"/>
      <c r="U82" s="100">
        <f t="shared" si="7"/>
        <v>-5.2696785205033963E-3</v>
      </c>
    </row>
    <row r="83" spans="1:21" s="57" customFormat="1" ht="42.75" customHeight="1">
      <c r="A83" s="105" t="s">
        <v>282</v>
      </c>
      <c r="B83" s="105"/>
      <c r="C83" s="4">
        <v>0</v>
      </c>
      <c r="D83" s="4"/>
      <c r="E83" s="4">
        <f>IFERROR(_xlfn.XLOOKUP(A83,'درآمد ناشی از تغییر قیمت  '!$A$7:$A$98,'درآمد ناشی از تغییر قیمت  '!$I$7:$I$98),0)</f>
        <v>885399182752</v>
      </c>
      <c r="F83" s="4"/>
      <c r="G83" s="4">
        <f>IFERROR(_xlfn.XLOOKUP(A83,'درآمد ناشی ازفروش'!$A$7:$A$188,'درآمد ناشی ازفروش'!$I$7:$I$188),0)</f>
        <v>0</v>
      </c>
      <c r="H83" s="4"/>
      <c r="I83" s="4">
        <f t="shared" si="4"/>
        <v>885399182752</v>
      </c>
      <c r="J83" s="4"/>
      <c r="K83" s="100">
        <f t="shared" si="5"/>
        <v>0.5657291956260353</v>
      </c>
      <c r="L83" s="4"/>
      <c r="M83" s="4">
        <v>27149895150</v>
      </c>
      <c r="N83" s="4"/>
      <c r="O83" s="4">
        <f>IFERROR(_xlfn.XLOOKUP(A83,'درآمد ناشی از تغییر قیمت  '!$A$7:$A$98,'درآمد ناشی از تغییر قیمت  '!$Q$7:$Q$98),0)</f>
        <v>1824358387602</v>
      </c>
      <c r="P83" s="4"/>
      <c r="Q83" s="4">
        <f>IFERROR(_xlfn.XLOOKUP(A83,'درآمد ناشی ازفروش'!$A$7:$A$190,'درآمد ناشی ازفروش'!$Q$7:$Q$190),0)</f>
        <v>252858688579</v>
      </c>
      <c r="R83" s="188"/>
      <c r="S83" s="4">
        <f t="shared" si="6"/>
        <v>2104366971331</v>
      </c>
      <c r="T83" s="187"/>
      <c r="U83" s="100">
        <f t="shared" si="7"/>
        <v>0.58661806495119773</v>
      </c>
    </row>
    <row r="84" spans="1:21" s="57" customFormat="1" ht="42.75" customHeight="1">
      <c r="A84" s="105" t="s">
        <v>175</v>
      </c>
      <c r="B84" s="105"/>
      <c r="C84" s="4">
        <v>0</v>
      </c>
      <c r="D84" s="4"/>
      <c r="E84" s="4">
        <f>IFERROR(_xlfn.XLOOKUP(A84,'درآمد ناشی از تغییر قیمت  '!$A$7:$A$98,'درآمد ناشی از تغییر قیمت  '!$I$7:$I$98),0)</f>
        <v>0</v>
      </c>
      <c r="F84" s="4"/>
      <c r="G84" s="4">
        <f>IFERROR(_xlfn.XLOOKUP(A84,'درآمد ناشی ازفروش'!$A$7:$A$188,'درآمد ناشی ازفروش'!$I$7:$I$188),0)</f>
        <v>0</v>
      </c>
      <c r="H84" s="4"/>
      <c r="I84" s="4">
        <f t="shared" si="4"/>
        <v>0</v>
      </c>
      <c r="J84" s="4"/>
      <c r="K84" s="100">
        <f t="shared" si="5"/>
        <v>0</v>
      </c>
      <c r="L84" s="4"/>
      <c r="M84" s="4">
        <v>0</v>
      </c>
      <c r="N84" s="4"/>
      <c r="O84" s="4">
        <f>IFERROR(_xlfn.XLOOKUP(A84,'درآمد ناشی از تغییر قیمت  '!$A$7:$A$98,'درآمد ناشی از تغییر قیمت  '!$Q$7:$Q$98),0)</f>
        <v>0</v>
      </c>
      <c r="P84" s="4"/>
      <c r="Q84" s="4">
        <f>IFERROR(_xlfn.XLOOKUP(A84,'درآمد ناشی ازفروش'!$A$7:$A$190,'درآمد ناشی ازفروش'!$Q$7:$Q$190),0)</f>
        <v>-4651639830</v>
      </c>
      <c r="R84" s="188"/>
      <c r="S84" s="4">
        <f t="shared" si="6"/>
        <v>-4651639830</v>
      </c>
      <c r="T84" s="187"/>
      <c r="U84" s="100">
        <f t="shared" si="7"/>
        <v>-1.2967015701632158E-3</v>
      </c>
    </row>
    <row r="85" spans="1:21" s="57" customFormat="1" ht="42.75" customHeight="1">
      <c r="A85" s="105" t="s">
        <v>176</v>
      </c>
      <c r="B85" s="105"/>
      <c r="C85" s="4">
        <v>0</v>
      </c>
      <c r="D85" s="4"/>
      <c r="E85" s="4">
        <f>IFERROR(_xlfn.XLOOKUP(A85,'درآمد ناشی از تغییر قیمت  '!$A$7:$A$98,'درآمد ناشی از تغییر قیمت  '!$I$7:$I$98),0)</f>
        <v>-8115492634</v>
      </c>
      <c r="F85" s="4"/>
      <c r="G85" s="4">
        <f>IFERROR(_xlfn.XLOOKUP(A85,'درآمد ناشی ازفروش'!$A$7:$A$188,'درآمد ناشی ازفروش'!$I$7:$I$188),0)</f>
        <v>0</v>
      </c>
      <c r="H85" s="4"/>
      <c r="I85" s="4">
        <f t="shared" si="4"/>
        <v>-8115492634</v>
      </c>
      <c r="J85" s="4"/>
      <c r="K85" s="100">
        <f t="shared" si="5"/>
        <v>-5.1854250708381552E-3</v>
      </c>
      <c r="L85" s="4"/>
      <c r="M85" s="4">
        <v>79376077680</v>
      </c>
      <c r="N85" s="4"/>
      <c r="O85" s="4">
        <f>IFERROR(_xlfn.XLOOKUP(A85,'درآمد ناشی از تغییر قیمت  '!$A$7:$A$98,'درآمد ناشی از تغییر قیمت  '!$Q$7:$Q$98),0)</f>
        <v>-36080875314</v>
      </c>
      <c r="P85" s="4"/>
      <c r="Q85" s="4">
        <f>IFERROR(_xlfn.XLOOKUP(A85,'درآمد ناشی ازفروش'!$A$7:$A$190,'درآمد ناشی ازفروش'!$Q$7:$Q$190),0)</f>
        <v>-3785900466</v>
      </c>
      <c r="R85" s="188"/>
      <c r="S85" s="4">
        <f t="shared" si="6"/>
        <v>39509301900</v>
      </c>
      <c r="T85" s="187"/>
      <c r="U85" s="100">
        <f t="shared" si="7"/>
        <v>1.1013701765852865E-2</v>
      </c>
    </row>
    <row r="86" spans="1:21" s="57" customFormat="1" ht="42.75" customHeight="1">
      <c r="A86" s="105" t="s">
        <v>177</v>
      </c>
      <c r="B86" s="105"/>
      <c r="C86" s="4">
        <v>0</v>
      </c>
      <c r="D86" s="4"/>
      <c r="E86" s="4">
        <f>IFERROR(_xlfn.XLOOKUP(A86,'درآمد ناشی از تغییر قیمت  '!$A$7:$A$98,'درآمد ناشی از تغییر قیمت  '!$I$7:$I$98),0)</f>
        <v>0</v>
      </c>
      <c r="F86" s="4"/>
      <c r="G86" s="4">
        <f>IFERROR(_xlfn.XLOOKUP(A86,'درآمد ناشی ازفروش'!$A$7:$A$188,'درآمد ناشی ازفروش'!$I$7:$I$188),0)</f>
        <v>0</v>
      </c>
      <c r="H86" s="4"/>
      <c r="I86" s="4">
        <f t="shared" si="4"/>
        <v>0</v>
      </c>
      <c r="J86" s="4"/>
      <c r="K86" s="100">
        <f t="shared" si="5"/>
        <v>0</v>
      </c>
      <c r="L86" s="4"/>
      <c r="M86" s="4">
        <v>1718168070</v>
      </c>
      <c r="N86" s="4"/>
      <c r="O86" s="4">
        <f>IFERROR(_xlfn.XLOOKUP(A86,'درآمد ناشی از تغییر قیمت  '!$A$7:$A$98,'درآمد ناشی از تغییر قیمت  '!$Q$7:$Q$98),0)</f>
        <v>0</v>
      </c>
      <c r="P86" s="4"/>
      <c r="Q86" s="4">
        <f>IFERROR(_xlfn.XLOOKUP(A86,'درآمد ناشی ازفروش'!$A$7:$A$190,'درآمد ناشی ازفروش'!$Q$7:$Q$190),0)</f>
        <v>-398062649</v>
      </c>
      <c r="R86" s="188"/>
      <c r="S86" s="4">
        <f t="shared" si="6"/>
        <v>1320105421</v>
      </c>
      <c r="T86" s="187"/>
      <c r="U86" s="100">
        <f t="shared" si="7"/>
        <v>3.6799555312769624E-4</v>
      </c>
    </row>
    <row r="87" spans="1:21" s="57" customFormat="1" ht="42.75" customHeight="1">
      <c r="A87" s="105" t="s">
        <v>363</v>
      </c>
      <c r="B87" s="105"/>
      <c r="C87" s="4">
        <v>0</v>
      </c>
      <c r="D87" s="4"/>
      <c r="E87" s="4">
        <f>IFERROR(_xlfn.XLOOKUP(A87,'درآمد ناشی از تغییر قیمت  '!$A$7:$A$98,'درآمد ناشی از تغییر قیمت  '!$I$7:$I$98),0)</f>
        <v>34292851200</v>
      </c>
      <c r="F87" s="4"/>
      <c r="G87" s="4">
        <f>IFERROR(_xlfn.XLOOKUP(A87,'درآمد ناشی ازفروش'!$A$7:$A$188,'درآمد ناشی ازفروش'!$I$7:$I$188),0)</f>
        <v>0</v>
      </c>
      <c r="H87" s="4"/>
      <c r="I87" s="4">
        <f t="shared" si="4"/>
        <v>34292851200</v>
      </c>
      <c r="J87" s="4"/>
      <c r="K87" s="100">
        <f t="shared" si="5"/>
        <v>2.1911548489121864E-2</v>
      </c>
      <c r="L87" s="4"/>
      <c r="M87" s="4">
        <v>0</v>
      </c>
      <c r="N87" s="4"/>
      <c r="O87" s="4">
        <f>IFERROR(_xlfn.XLOOKUP(A87,'درآمد ناشی از تغییر قیمت  '!$A$7:$A$98,'درآمد ناشی از تغییر قیمت  '!$Q$7:$Q$98),0)</f>
        <v>-2373823084</v>
      </c>
      <c r="P87" s="4"/>
      <c r="Q87" s="4">
        <f>IFERROR(_xlfn.XLOOKUP(A87,'درآمد ناشی ازفروش'!$A$7:$A$190,'درآمد ناشی ازفروش'!$Q$7:$Q$190),0)</f>
        <v>0</v>
      </c>
      <c r="R87" s="188"/>
      <c r="S87" s="4">
        <f t="shared" si="6"/>
        <v>-2373823084</v>
      </c>
      <c r="T87" s="187"/>
      <c r="U87" s="100">
        <f t="shared" si="7"/>
        <v>-6.6173225632399984E-4</v>
      </c>
    </row>
    <row r="88" spans="1:21" s="57" customFormat="1" ht="42.75" customHeight="1">
      <c r="A88" s="105" t="s">
        <v>178</v>
      </c>
      <c r="B88" s="105"/>
      <c r="C88" s="4">
        <v>0</v>
      </c>
      <c r="D88" s="4"/>
      <c r="E88" s="4">
        <f>IFERROR(_xlfn.XLOOKUP(A88,'درآمد ناشی از تغییر قیمت  '!$A$7:$A$98,'درآمد ناشی از تغییر قیمت  '!$I$7:$I$98),0)</f>
        <v>15332782742</v>
      </c>
      <c r="F88" s="4"/>
      <c r="G88" s="4">
        <f>IFERROR(_xlfn.XLOOKUP(A88,'درآمد ناشی ازفروش'!$A$7:$A$188,'درآمد ناشی ازفروش'!$I$7:$I$188),0)</f>
        <v>-34672599374</v>
      </c>
      <c r="H88" s="4"/>
      <c r="I88" s="4">
        <f t="shared" si="4"/>
        <v>-19339816632</v>
      </c>
      <c r="J88" s="4"/>
      <c r="K88" s="100">
        <f t="shared" si="5"/>
        <v>-1.2357249837038732E-2</v>
      </c>
      <c r="L88" s="4"/>
      <c r="M88" s="4">
        <v>1237677870</v>
      </c>
      <c r="N88" s="4"/>
      <c r="O88" s="4">
        <f>IFERROR(_xlfn.XLOOKUP(A88,'درآمد ناشی از تغییر قیمت  '!$A$7:$A$98,'درآمد ناشی از تغییر قیمت  '!$Q$7:$Q$98),0)</f>
        <v>-27427631153</v>
      </c>
      <c r="P88" s="4"/>
      <c r="Q88" s="4">
        <f>IFERROR(_xlfn.XLOOKUP(A88,'درآمد ناشی ازفروش'!$A$7:$A$190,'درآمد ناشی ازفروش'!$Q$7:$Q$190),0)</f>
        <v>-35481475144</v>
      </c>
      <c r="R88" s="188"/>
      <c r="S88" s="4">
        <f t="shared" si="6"/>
        <v>-61671428427</v>
      </c>
      <c r="T88" s="187"/>
      <c r="U88" s="100">
        <f t="shared" si="7"/>
        <v>-1.7191665949661299E-2</v>
      </c>
    </row>
    <row r="89" spans="1:21" s="57" customFormat="1" ht="42.75" customHeight="1">
      <c r="A89" s="105" t="s">
        <v>88</v>
      </c>
      <c r="B89" s="105"/>
      <c r="C89" s="4">
        <v>194983181</v>
      </c>
      <c r="D89" s="4"/>
      <c r="E89" s="4">
        <f>IFERROR(_xlfn.XLOOKUP(A89,'درآمد ناشی از تغییر قیمت  '!$A$7:$A$98,'درآمد ناشی از تغییر قیمت  '!$I$7:$I$98),0)</f>
        <v>1926901974</v>
      </c>
      <c r="F89" s="4"/>
      <c r="G89" s="4">
        <f>IFERROR(_xlfn.XLOOKUP(A89,'درآمد ناشی ازفروش'!$A$7:$A$188,'درآمد ناشی ازفروش'!$I$7:$I$188),0)</f>
        <v>0</v>
      </c>
      <c r="H89" s="4"/>
      <c r="I89" s="4">
        <f t="shared" si="4"/>
        <v>2121885155</v>
      </c>
      <c r="J89" s="4"/>
      <c r="K89" s="100">
        <f t="shared" si="5"/>
        <v>1.3557866387654102E-3</v>
      </c>
      <c r="L89" s="4"/>
      <c r="M89" s="4">
        <v>6383579800</v>
      </c>
      <c r="N89" s="4"/>
      <c r="O89" s="4">
        <f>IFERROR(_xlfn.XLOOKUP(A89,'درآمد ناشی از تغییر قیمت  '!$A$7:$A$98,'درآمد ناشی از تغییر قیمت  '!$Q$7:$Q$98),0)</f>
        <v>-9859624519</v>
      </c>
      <c r="P89" s="4"/>
      <c r="Q89" s="4">
        <f>IFERROR(_xlfn.XLOOKUP(A89,'درآمد ناشی ازفروش'!$A$7:$A$190,'درآمد ناشی ازفروش'!$Q$7:$Q$190),0)</f>
        <v>-428818628</v>
      </c>
      <c r="R89" s="188"/>
      <c r="S89" s="4">
        <f t="shared" si="6"/>
        <v>-3904863347</v>
      </c>
      <c r="T89" s="187"/>
      <c r="U89" s="100">
        <f t="shared" si="7"/>
        <v>-1.0885284799291286E-3</v>
      </c>
    </row>
    <row r="90" spans="1:21" s="57" customFormat="1" ht="42.75" customHeight="1">
      <c r="A90" s="105" t="s">
        <v>179</v>
      </c>
      <c r="B90" s="105"/>
      <c r="C90" s="4">
        <v>0</v>
      </c>
      <c r="D90" s="4"/>
      <c r="E90" s="4">
        <f>IFERROR(_xlfn.XLOOKUP(A90,'درآمد ناشی از تغییر قیمت  '!$A$7:$A$98,'درآمد ناشی از تغییر قیمت  '!$I$7:$I$98),0)</f>
        <v>0</v>
      </c>
      <c r="F90" s="4"/>
      <c r="G90" s="4">
        <f>IFERROR(_xlfn.XLOOKUP(A90,'درآمد ناشی ازفروش'!$A$7:$A$188,'درآمد ناشی ازفروش'!$I$7:$I$188),0)</f>
        <v>0</v>
      </c>
      <c r="H90" s="4"/>
      <c r="I90" s="4">
        <f t="shared" si="4"/>
        <v>0</v>
      </c>
      <c r="J90" s="4"/>
      <c r="K90" s="100">
        <f t="shared" si="5"/>
        <v>0</v>
      </c>
      <c r="L90" s="4"/>
      <c r="M90" s="4">
        <v>0</v>
      </c>
      <c r="N90" s="4"/>
      <c r="O90" s="4">
        <f>IFERROR(_xlfn.XLOOKUP(A90,'درآمد ناشی از تغییر قیمت  '!$A$7:$A$98,'درآمد ناشی از تغییر قیمت  '!$Q$7:$Q$98),0)</f>
        <v>0</v>
      </c>
      <c r="P90" s="4"/>
      <c r="Q90" s="4">
        <f>IFERROR(_xlfn.XLOOKUP(A90,'درآمد ناشی ازفروش'!$A$7:$A$190,'درآمد ناشی ازفروش'!$Q$7:$Q$190),0)</f>
        <v>-850722679</v>
      </c>
      <c r="R90" s="188"/>
      <c r="S90" s="4">
        <f t="shared" si="6"/>
        <v>-850722679</v>
      </c>
      <c r="T90" s="187"/>
      <c r="U90" s="100">
        <f t="shared" si="7"/>
        <v>-2.3714936537396476E-4</v>
      </c>
    </row>
    <row r="91" spans="1:21" s="57" customFormat="1" ht="42.75" customHeight="1">
      <c r="A91" s="105" t="s">
        <v>180</v>
      </c>
      <c r="B91" s="105"/>
      <c r="C91" s="4">
        <v>0</v>
      </c>
      <c r="D91" s="4"/>
      <c r="E91" s="4">
        <f>IFERROR(_xlfn.XLOOKUP(A91,'درآمد ناشی از تغییر قیمت  '!$A$7:$A$98,'درآمد ناشی از تغییر قیمت  '!$I$7:$I$98),0)</f>
        <v>277560949</v>
      </c>
      <c r="F91" s="4"/>
      <c r="G91" s="4">
        <f>IFERROR(_xlfn.XLOOKUP(A91,'درآمد ناشی ازفروش'!$A$7:$A$188,'درآمد ناشی ازفروش'!$I$7:$I$188),0)</f>
        <v>0</v>
      </c>
      <c r="H91" s="4"/>
      <c r="I91" s="4">
        <f t="shared" si="4"/>
        <v>277560949</v>
      </c>
      <c r="J91" s="4"/>
      <c r="K91" s="100">
        <f t="shared" si="5"/>
        <v>1.7734863039618534E-4</v>
      </c>
      <c r="L91" s="4"/>
      <c r="M91" s="4">
        <v>33569974460</v>
      </c>
      <c r="N91" s="4"/>
      <c r="O91" s="4">
        <f>IFERROR(_xlfn.XLOOKUP(A91,'درآمد ناشی از تغییر قیمت  '!$A$7:$A$98,'درآمد ناشی از تغییر قیمت  '!$Q$7:$Q$98),0)</f>
        <v>-54053460230</v>
      </c>
      <c r="P91" s="4"/>
      <c r="Q91" s="4">
        <f>IFERROR(_xlfn.XLOOKUP(A91,'درآمد ناشی ازفروش'!$A$7:$A$190,'درآمد ناشی ازفروش'!$Q$7:$Q$190),0)</f>
        <v>-22712617432</v>
      </c>
      <c r="R91" s="188"/>
      <c r="S91" s="4">
        <f t="shared" si="6"/>
        <v>-43196103202</v>
      </c>
      <c r="T91" s="187"/>
      <c r="U91" s="100">
        <f t="shared" si="7"/>
        <v>-1.2041442780183114E-2</v>
      </c>
    </row>
    <row r="92" spans="1:21" s="57" customFormat="1" ht="42.75" customHeight="1">
      <c r="A92" s="105" t="s">
        <v>181</v>
      </c>
      <c r="B92" s="105"/>
      <c r="C92" s="4">
        <v>0</v>
      </c>
      <c r="D92" s="4"/>
      <c r="E92" s="4">
        <f>IFERROR(_xlfn.XLOOKUP(A92,'درآمد ناشی از تغییر قیمت  '!$A$7:$A$98,'درآمد ناشی از تغییر قیمت  '!$I$7:$I$98),0)</f>
        <v>1793476585</v>
      </c>
      <c r="F92" s="4"/>
      <c r="G92" s="4">
        <f>IFERROR(_xlfn.XLOOKUP(A92,'درآمد ناشی ازفروش'!$A$7:$A$188,'درآمد ناشی ازفروش'!$I$7:$I$188),0)</f>
        <v>0</v>
      </c>
      <c r="H92" s="4"/>
      <c r="I92" s="4">
        <f t="shared" si="4"/>
        <v>1793476585</v>
      </c>
      <c r="J92" s="4"/>
      <c r="K92" s="100">
        <f t="shared" si="5"/>
        <v>1.1459487263728071E-3</v>
      </c>
      <c r="L92" s="4"/>
      <c r="M92" s="4">
        <v>0</v>
      </c>
      <c r="N92" s="4"/>
      <c r="O92" s="4">
        <f>IFERROR(_xlfn.XLOOKUP(A92,'درآمد ناشی از تغییر قیمت  '!$A$7:$A$98,'درآمد ناشی از تغییر قیمت  '!$Q$7:$Q$98),0)</f>
        <v>-1946265185</v>
      </c>
      <c r="P92" s="4"/>
      <c r="Q92" s="4">
        <f>IFERROR(_xlfn.XLOOKUP(A92,'درآمد ناشی ازفروش'!$A$7:$A$190,'درآمد ناشی ازفروش'!$Q$7:$Q$190),0)</f>
        <v>-432913579</v>
      </c>
      <c r="R92" s="188"/>
      <c r="S92" s="4">
        <f t="shared" si="6"/>
        <v>-2379178764</v>
      </c>
      <c r="T92" s="187"/>
      <c r="U92" s="100">
        <f t="shared" si="7"/>
        <v>-6.6322521771376675E-4</v>
      </c>
    </row>
    <row r="93" spans="1:21" s="57" customFormat="1" ht="42.75" customHeight="1">
      <c r="A93" s="105" t="s">
        <v>182</v>
      </c>
      <c r="B93" s="105"/>
      <c r="C93" s="4">
        <v>0</v>
      </c>
      <c r="D93" s="4"/>
      <c r="E93" s="4">
        <f>IFERROR(_xlfn.XLOOKUP(A93,'درآمد ناشی از تغییر قیمت  '!$A$7:$A$98,'درآمد ناشی از تغییر قیمت  '!$I$7:$I$98),0)</f>
        <v>5002583026</v>
      </c>
      <c r="F93" s="4"/>
      <c r="G93" s="4">
        <f>IFERROR(_xlfn.XLOOKUP(A93,'درآمد ناشی ازفروش'!$A$7:$A$188,'درآمد ناشی ازفروش'!$I$7:$I$188),0)</f>
        <v>0</v>
      </c>
      <c r="H93" s="4"/>
      <c r="I93" s="4">
        <f t="shared" si="4"/>
        <v>5002583026</v>
      </c>
      <c r="J93" s="4"/>
      <c r="K93" s="100">
        <f t="shared" si="5"/>
        <v>3.1964195658673311E-3</v>
      </c>
      <c r="L93" s="4"/>
      <c r="M93" s="4">
        <v>10186425750</v>
      </c>
      <c r="N93" s="4"/>
      <c r="O93" s="4">
        <f>IFERROR(_xlfn.XLOOKUP(A93,'درآمد ناشی از تغییر قیمت  '!$A$7:$A$98,'درآمد ناشی از تغییر قیمت  '!$Q$7:$Q$98),0)</f>
        <v>6229587718</v>
      </c>
      <c r="P93" s="4"/>
      <c r="Q93" s="4">
        <f>IFERROR(_xlfn.XLOOKUP(A93,'درآمد ناشی ازفروش'!$A$7:$A$190,'درآمد ناشی ازفروش'!$Q$7:$Q$190),0)</f>
        <v>6367802305</v>
      </c>
      <c r="R93" s="188"/>
      <c r="S93" s="4">
        <f t="shared" si="6"/>
        <v>22783815773</v>
      </c>
      <c r="T93" s="187"/>
      <c r="U93" s="100">
        <f t="shared" si="7"/>
        <v>6.3512676748144837E-3</v>
      </c>
    </row>
    <row r="94" spans="1:21" s="57" customFormat="1" ht="42.75" customHeight="1">
      <c r="A94" s="105" t="s">
        <v>183</v>
      </c>
      <c r="B94" s="105"/>
      <c r="C94" s="4">
        <v>0</v>
      </c>
      <c r="D94" s="4"/>
      <c r="E94" s="4">
        <f>IFERROR(_xlfn.XLOOKUP(A94,'درآمد ناشی از تغییر قیمت  '!$A$7:$A$98,'درآمد ناشی از تغییر قیمت  '!$I$7:$I$98),0)</f>
        <v>0</v>
      </c>
      <c r="F94" s="4"/>
      <c r="G94" s="4">
        <f>IFERROR(_xlfn.XLOOKUP(A94,'درآمد ناشی ازفروش'!$A$7:$A$188,'درآمد ناشی ازفروش'!$I$7:$I$188),0)</f>
        <v>0</v>
      </c>
      <c r="H94" s="4"/>
      <c r="I94" s="4">
        <f t="shared" si="4"/>
        <v>0</v>
      </c>
      <c r="J94" s="4"/>
      <c r="K94" s="100">
        <f t="shared" si="5"/>
        <v>0</v>
      </c>
      <c r="L94" s="4"/>
      <c r="M94" s="4">
        <v>4320165000</v>
      </c>
      <c r="N94" s="4"/>
      <c r="O94" s="4">
        <f>IFERROR(_xlfn.XLOOKUP(A94,'درآمد ناشی از تغییر قیمت  '!$A$7:$A$98,'درآمد ناشی از تغییر قیمت  '!$Q$7:$Q$98),0)</f>
        <v>0</v>
      </c>
      <c r="P94" s="4"/>
      <c r="Q94" s="4">
        <f>IFERROR(_xlfn.XLOOKUP(A94,'درآمد ناشی ازفروش'!$A$7:$A$190,'درآمد ناشی ازفروش'!$Q$7:$Q$190),0)</f>
        <v>-12642031002</v>
      </c>
      <c r="R94" s="188"/>
      <c r="S94" s="4">
        <f t="shared" si="6"/>
        <v>-8321866002</v>
      </c>
      <c r="T94" s="187"/>
      <c r="U94" s="100">
        <f t="shared" si="7"/>
        <v>-2.3198220640142041E-3</v>
      </c>
    </row>
    <row r="95" spans="1:21" s="57" customFormat="1" ht="42.75" customHeight="1">
      <c r="A95" s="105" t="s">
        <v>184</v>
      </c>
      <c r="B95" s="105"/>
      <c r="C95" s="4">
        <v>0</v>
      </c>
      <c r="D95" s="4"/>
      <c r="E95" s="4">
        <f>IFERROR(_xlfn.XLOOKUP(A95,'درآمد ناشی از تغییر قیمت  '!$A$7:$A$98,'درآمد ناشی از تغییر قیمت  '!$I$7:$I$98),0)</f>
        <v>1880615674</v>
      </c>
      <c r="F95" s="4"/>
      <c r="G95" s="4">
        <f>IFERROR(_xlfn.XLOOKUP(A95,'درآمد ناشی ازفروش'!$A$7:$A$188,'درآمد ناشی ازفروش'!$I$7:$I$188),0)</f>
        <v>0</v>
      </c>
      <c r="H95" s="4"/>
      <c r="I95" s="4">
        <f t="shared" si="4"/>
        <v>1880615674</v>
      </c>
      <c r="J95" s="4"/>
      <c r="K95" s="100">
        <f t="shared" si="5"/>
        <v>1.2016265807100227E-3</v>
      </c>
      <c r="L95" s="4"/>
      <c r="M95" s="4">
        <v>5995439900</v>
      </c>
      <c r="N95" s="4"/>
      <c r="O95" s="4">
        <f>IFERROR(_xlfn.XLOOKUP(A95,'درآمد ناشی از تغییر قیمت  '!$A$7:$A$98,'درآمد ناشی از تغییر قیمت  '!$Q$7:$Q$98),0)</f>
        <v>12613270791</v>
      </c>
      <c r="P95" s="4"/>
      <c r="Q95" s="4">
        <f>IFERROR(_xlfn.XLOOKUP(A95,'درآمد ناشی ازفروش'!$A$7:$A$190,'درآمد ناشی ازفروش'!$Q$7:$Q$190),0)</f>
        <v>2933038569</v>
      </c>
      <c r="R95" s="188"/>
      <c r="S95" s="4">
        <f t="shared" si="6"/>
        <v>21541749260</v>
      </c>
      <c r="T95" s="187"/>
      <c r="U95" s="100">
        <f t="shared" si="7"/>
        <v>6.005026423016137E-3</v>
      </c>
    </row>
    <row r="96" spans="1:21" s="57" customFormat="1" ht="42.75" customHeight="1">
      <c r="A96" s="105" t="s">
        <v>185</v>
      </c>
      <c r="B96" s="105"/>
      <c r="C96" s="4">
        <v>0</v>
      </c>
      <c r="D96" s="4"/>
      <c r="E96" s="4">
        <f>IFERROR(_xlfn.XLOOKUP(A96,'درآمد ناشی از تغییر قیمت  '!$A$7:$A$98,'درآمد ناشی از تغییر قیمت  '!$I$7:$I$98),0)</f>
        <v>1362214233</v>
      </c>
      <c r="F96" s="4"/>
      <c r="G96" s="4">
        <f>IFERROR(_xlfn.XLOOKUP(A96,'درآمد ناشی ازفروش'!$A$7:$A$188,'درآمد ناشی ازفروش'!$I$7:$I$188),0)</f>
        <v>0</v>
      </c>
      <c r="H96" s="4"/>
      <c r="I96" s="4">
        <f t="shared" si="4"/>
        <v>1362214233</v>
      </c>
      <c r="J96" s="4"/>
      <c r="K96" s="100">
        <f t="shared" si="5"/>
        <v>8.7039199642144219E-4</v>
      </c>
      <c r="L96" s="4"/>
      <c r="M96" s="4">
        <v>3322845000</v>
      </c>
      <c r="N96" s="4"/>
      <c r="O96" s="4">
        <f>IFERROR(_xlfn.XLOOKUP(A96,'درآمد ناشی از تغییر قیمت  '!$A$7:$A$98,'درآمد ناشی از تغییر قیمت  '!$Q$7:$Q$98),0)</f>
        <v>2115960229</v>
      </c>
      <c r="P96" s="4"/>
      <c r="Q96" s="4">
        <f>IFERROR(_xlfn.XLOOKUP(A96,'درآمد ناشی ازفروش'!$A$7:$A$190,'درآمد ناشی ازفروش'!$Q$7:$Q$190),0)</f>
        <v>-2447517032</v>
      </c>
      <c r="R96" s="188"/>
      <c r="S96" s="4">
        <f t="shared" si="6"/>
        <v>2991288197</v>
      </c>
      <c r="T96" s="187"/>
      <c r="U96" s="100">
        <f t="shared" si="7"/>
        <v>8.3385821852432508E-4</v>
      </c>
    </row>
    <row r="97" spans="1:27" s="57" customFormat="1" ht="42.75" customHeight="1">
      <c r="A97" s="105" t="s">
        <v>186</v>
      </c>
      <c r="B97" s="105"/>
      <c r="C97" s="4">
        <v>0</v>
      </c>
      <c r="D97" s="4"/>
      <c r="E97" s="4">
        <f>IFERROR(_xlfn.XLOOKUP(A97,'درآمد ناشی از تغییر قیمت  '!$A$7:$A$98,'درآمد ناشی از تغییر قیمت  '!$I$7:$I$98),0)</f>
        <v>0</v>
      </c>
      <c r="F97" s="4"/>
      <c r="G97" s="4">
        <f>IFERROR(_xlfn.XLOOKUP(A97,'درآمد ناشی ازفروش'!$A$7:$A$188,'درآمد ناشی ازفروش'!$I$7:$I$188),0)</f>
        <v>0</v>
      </c>
      <c r="H97" s="4"/>
      <c r="I97" s="4">
        <f t="shared" si="4"/>
        <v>0</v>
      </c>
      <c r="J97" s="4"/>
      <c r="K97" s="100">
        <f t="shared" si="5"/>
        <v>0</v>
      </c>
      <c r="L97" s="4"/>
      <c r="M97" s="4">
        <v>16789239600</v>
      </c>
      <c r="N97" s="4"/>
      <c r="O97" s="4">
        <f>IFERROR(_xlfn.XLOOKUP(A97,'درآمد ناشی از تغییر قیمت  '!$A$7:$A$98,'درآمد ناشی از تغییر قیمت  '!$Q$7:$Q$98),0)</f>
        <v>0</v>
      </c>
      <c r="P97" s="4"/>
      <c r="Q97" s="4">
        <f>IFERROR(_xlfn.XLOOKUP(A97,'درآمد ناشی ازفروش'!$A$7:$A$190,'درآمد ناشی ازفروش'!$Q$7:$Q$190),0)</f>
        <v>-103137658767</v>
      </c>
      <c r="R97" s="188"/>
      <c r="S97" s="4">
        <f t="shared" si="6"/>
        <v>-86348419167</v>
      </c>
      <c r="T97" s="187"/>
      <c r="U97" s="100">
        <f t="shared" si="7"/>
        <v>-2.4070679331800376E-2</v>
      </c>
    </row>
    <row r="98" spans="1:27" s="57" customFormat="1" ht="42.75" customHeight="1">
      <c r="A98" s="105" t="s">
        <v>83</v>
      </c>
      <c r="B98" s="105"/>
      <c r="C98" s="4">
        <v>0</v>
      </c>
      <c r="D98" s="4"/>
      <c r="E98" s="4">
        <f>IFERROR(_xlfn.XLOOKUP(A98,'درآمد ناشی از تغییر قیمت  '!$A$7:$A$98,'درآمد ناشی از تغییر قیمت  '!$I$7:$I$98),0)</f>
        <v>-23446116781</v>
      </c>
      <c r="F98" s="4"/>
      <c r="G98" s="4">
        <f>IFERROR(_xlfn.XLOOKUP(A98,'درآمد ناشی ازفروش'!$A$7:$A$188,'درآمد ناشی ازفروش'!$I$7:$I$188),0)</f>
        <v>-174766807</v>
      </c>
      <c r="H98" s="4"/>
      <c r="I98" s="4">
        <f t="shared" si="4"/>
        <v>-23620883588</v>
      </c>
      <c r="J98" s="4"/>
      <c r="K98" s="100">
        <f t="shared" si="5"/>
        <v>-1.5092653949239568E-2</v>
      </c>
      <c r="L98" s="4"/>
      <c r="M98" s="4">
        <v>24602248920</v>
      </c>
      <c r="N98" s="4"/>
      <c r="O98" s="4">
        <f>IFERROR(_xlfn.XLOOKUP(A98,'درآمد ناشی از تغییر قیمت  '!$A$7:$A$98,'درآمد ناشی از تغییر قیمت  '!$Q$7:$Q$98),0)</f>
        <v>-24059396906</v>
      </c>
      <c r="P98" s="4"/>
      <c r="Q98" s="4">
        <f>IFERROR(_xlfn.XLOOKUP(A98,'درآمد ناشی ازفروش'!$A$7:$A$190,'درآمد ناشی ازفروش'!$Q$7:$Q$190),0)</f>
        <v>-6064371410</v>
      </c>
      <c r="R98" s="188"/>
      <c r="S98" s="4">
        <f t="shared" si="6"/>
        <v>-5521519396</v>
      </c>
      <c r="T98" s="187"/>
      <c r="U98" s="100">
        <f t="shared" si="7"/>
        <v>-1.5391911523983683E-3</v>
      </c>
    </row>
    <row r="99" spans="1:27" s="57" customFormat="1" ht="42.75" customHeight="1">
      <c r="A99" s="105" t="s">
        <v>187</v>
      </c>
      <c r="B99" s="105"/>
      <c r="C99" s="4">
        <v>0</v>
      </c>
      <c r="D99" s="4"/>
      <c r="E99" s="4">
        <f>IFERROR(_xlfn.XLOOKUP(A99,'درآمد ناشی از تغییر قیمت  '!$A$7:$A$98,'درآمد ناشی از تغییر قیمت  '!$I$7:$I$98),0)</f>
        <v>0</v>
      </c>
      <c r="F99" s="4"/>
      <c r="G99" s="4">
        <f>IFERROR(_xlfn.XLOOKUP(A99,'درآمد ناشی ازفروش'!$A$7:$A$188,'درآمد ناشی ازفروش'!$I$7:$I$188),0)</f>
        <v>0</v>
      </c>
      <c r="H99" s="4"/>
      <c r="I99" s="4">
        <f t="shared" si="4"/>
        <v>0</v>
      </c>
      <c r="J99" s="4"/>
      <c r="K99" s="100">
        <f t="shared" si="5"/>
        <v>0</v>
      </c>
      <c r="L99" s="4"/>
      <c r="M99" s="4">
        <v>0</v>
      </c>
      <c r="N99" s="4"/>
      <c r="O99" s="4">
        <f>IFERROR(_xlfn.XLOOKUP(A99,'درآمد ناشی از تغییر قیمت  '!$A$7:$A$98,'درآمد ناشی از تغییر قیمت  '!$Q$7:$Q$98),0)</f>
        <v>0</v>
      </c>
      <c r="P99" s="4"/>
      <c r="Q99" s="4">
        <f>IFERROR(_xlfn.XLOOKUP(A99,'درآمد ناشی ازفروش'!$A$7:$A$190,'درآمد ناشی ازفروش'!$Q$7:$Q$190),0)</f>
        <v>10850524588</v>
      </c>
      <c r="R99" s="188"/>
      <c r="S99" s="4">
        <f t="shared" si="6"/>
        <v>10850524588</v>
      </c>
      <c r="T99" s="187"/>
      <c r="U99" s="100">
        <f t="shared" si="7"/>
        <v>3.0247166127550722E-3</v>
      </c>
    </row>
    <row r="100" spans="1:27" s="135" customFormat="1" ht="30.75">
      <c r="A100" s="213" t="s">
        <v>188</v>
      </c>
      <c r="C100" s="4">
        <v>0</v>
      </c>
      <c r="D100" s="4"/>
      <c r="E100" s="4">
        <f>IFERROR(_xlfn.XLOOKUP(A100,'درآمد ناشی از تغییر قیمت  '!$A$7:$A$98,'درآمد ناشی از تغییر قیمت  '!$I$7:$I$98),0)</f>
        <v>0</v>
      </c>
      <c r="F100" s="4"/>
      <c r="G100" s="4">
        <f>IFERROR(_xlfn.XLOOKUP(A100,'درآمد ناشی ازفروش'!$A$7:$A$188,'درآمد ناشی ازفروش'!$I$7:$I$188),0)</f>
        <v>0</v>
      </c>
      <c r="H100" s="4"/>
      <c r="I100" s="4">
        <f t="shared" si="4"/>
        <v>0</v>
      </c>
      <c r="J100" s="4"/>
      <c r="K100" s="100">
        <f t="shared" si="5"/>
        <v>0</v>
      </c>
      <c r="L100" s="4"/>
      <c r="M100" s="4">
        <v>589168860</v>
      </c>
      <c r="N100" s="4"/>
      <c r="O100" s="4">
        <f>IFERROR(_xlfn.XLOOKUP(A100,'درآمد ناشی از تغییر قیمت  '!$A$7:$A$98,'درآمد ناشی از تغییر قیمت  '!$Q$7:$Q$98),0)</f>
        <v>0</v>
      </c>
      <c r="P100" s="4"/>
      <c r="Q100" s="4">
        <f>IFERROR(_xlfn.XLOOKUP(A100,'درآمد ناشی ازفروش'!$A$7:$A$190,'درآمد ناشی ازفروش'!$Q$7:$Q$190),0)</f>
        <v>45441208844</v>
      </c>
      <c r="R100" s="4"/>
      <c r="S100" s="4">
        <f t="shared" si="6"/>
        <v>46030377704</v>
      </c>
      <c r="T100" s="143"/>
      <c r="U100" s="100">
        <f t="shared" si="7"/>
        <v>1.2831531508315999E-2</v>
      </c>
      <c r="V100" s="214"/>
      <c r="W100" s="214"/>
      <c r="X100" s="214"/>
      <c r="Y100" s="214"/>
      <c r="Z100" s="214"/>
      <c r="AA100" s="214"/>
    </row>
    <row r="101" spans="1:27" s="135" customFormat="1" ht="30.75">
      <c r="A101" s="213" t="s">
        <v>189</v>
      </c>
      <c r="C101" s="4">
        <v>0</v>
      </c>
      <c r="D101" s="4"/>
      <c r="E101" s="4">
        <f>IFERROR(_xlfn.XLOOKUP(A101,'درآمد ناشی از تغییر قیمت  '!$A$7:$A$98,'درآمد ناشی از تغییر قیمت  '!$I$7:$I$98),0)</f>
        <v>346793426</v>
      </c>
      <c r="F101" s="4"/>
      <c r="G101" s="4">
        <f>IFERROR(_xlfn.XLOOKUP(A101,'درآمد ناشی ازفروش'!$A$7:$A$188,'درآمد ناشی ازفروش'!$I$7:$I$188),0)</f>
        <v>0</v>
      </c>
      <c r="H101" s="4"/>
      <c r="I101" s="4">
        <f t="shared" si="4"/>
        <v>346793426</v>
      </c>
      <c r="J101" s="4"/>
      <c r="K101" s="100">
        <f t="shared" si="5"/>
        <v>2.2158498647985547E-4</v>
      </c>
      <c r="L101" s="4"/>
      <c r="M101" s="4">
        <v>36664384000</v>
      </c>
      <c r="N101" s="4"/>
      <c r="O101" s="4">
        <f>IFERROR(_xlfn.XLOOKUP(A101,'درآمد ناشی از تغییر قیمت  '!$A$7:$A$98,'درآمد ناشی از تغییر قیمت  '!$Q$7:$Q$98),0)</f>
        <v>-33755153440</v>
      </c>
      <c r="P101" s="4"/>
      <c r="Q101" s="4">
        <f>IFERROR(_xlfn.XLOOKUP(A101,'درآمد ناشی ازفروش'!$A$7:$A$190,'درآمد ناشی ازفروش'!$Q$7:$Q$190),0)</f>
        <v>-3002149065</v>
      </c>
      <c r="R101" s="4"/>
      <c r="S101" s="4">
        <f t="shared" si="6"/>
        <v>-92918505</v>
      </c>
      <c r="T101" s="143"/>
      <c r="U101" s="100">
        <f t="shared" si="7"/>
        <v>-2.5902171220061682E-5</v>
      </c>
      <c r="V101" s="214"/>
      <c r="W101" s="214"/>
      <c r="X101" s="214"/>
      <c r="Y101" s="214"/>
      <c r="Z101" s="214"/>
      <c r="AA101" s="214"/>
    </row>
    <row r="102" spans="1:27" s="135" customFormat="1" ht="30.75">
      <c r="A102" s="213" t="s">
        <v>306</v>
      </c>
      <c r="C102" s="4">
        <v>0</v>
      </c>
      <c r="D102" s="4"/>
      <c r="E102" s="4">
        <f>IFERROR(_xlfn.XLOOKUP(A102,'درآمد ناشی از تغییر قیمت  '!$A$7:$A$98,'درآمد ناشی از تغییر قیمت  '!$I$7:$I$98),0)</f>
        <v>0</v>
      </c>
      <c r="F102" s="4"/>
      <c r="G102" s="4">
        <f>IFERROR(_xlfn.XLOOKUP(A102,'درآمد ناشی ازفروش'!$A$7:$A$188,'درآمد ناشی ازفروش'!$I$7:$I$188),0)</f>
        <v>0</v>
      </c>
      <c r="H102" s="4"/>
      <c r="I102" s="4">
        <f t="shared" si="4"/>
        <v>0</v>
      </c>
      <c r="J102" s="4"/>
      <c r="K102" s="100">
        <f t="shared" si="5"/>
        <v>0</v>
      </c>
      <c r="L102" s="4"/>
      <c r="M102" s="4">
        <v>0</v>
      </c>
      <c r="N102" s="4"/>
      <c r="O102" s="4">
        <f>IFERROR(_xlfn.XLOOKUP(A102,'درآمد ناشی از تغییر قیمت  '!$A$7:$A$98,'درآمد ناشی از تغییر قیمت  '!$Q$7:$Q$98),0)</f>
        <v>0</v>
      </c>
      <c r="P102" s="4"/>
      <c r="Q102" s="4">
        <f>IFERROR(_xlfn.XLOOKUP(A102,'درآمد ناشی ازفروش'!$A$7:$A$190,'درآمد ناشی ازفروش'!$Q$7:$Q$190),0)</f>
        <v>18020394575</v>
      </c>
      <c r="R102" s="4"/>
      <c r="S102" s="4">
        <f t="shared" si="6"/>
        <v>18020394575</v>
      </c>
      <c r="T102" s="143"/>
      <c r="U102" s="100">
        <f t="shared" si="7"/>
        <v>5.0234056793608617E-3</v>
      </c>
      <c r="V102" s="214"/>
      <c r="W102" s="214"/>
      <c r="X102" s="214"/>
      <c r="Y102" s="214"/>
      <c r="Z102" s="214"/>
      <c r="AA102" s="214"/>
    </row>
    <row r="103" spans="1:27" s="135" customFormat="1" ht="30.75">
      <c r="A103" s="213" t="s">
        <v>190</v>
      </c>
      <c r="C103" s="4">
        <v>0</v>
      </c>
      <c r="D103" s="4"/>
      <c r="E103" s="4">
        <f>IFERROR(_xlfn.XLOOKUP(A103,'درآمد ناشی از تغییر قیمت  '!$A$7:$A$98,'درآمد ناشی از تغییر قیمت  '!$I$7:$I$98),0)</f>
        <v>125799210120</v>
      </c>
      <c r="F103" s="4"/>
      <c r="G103" s="4">
        <f>IFERROR(_xlfn.XLOOKUP(A103,'درآمد ناشی ازفروش'!$A$7:$A$188,'درآمد ناشی ازفروش'!$I$7:$I$188),0)</f>
        <v>0</v>
      </c>
      <c r="H103" s="4"/>
      <c r="I103" s="4">
        <f t="shared" si="4"/>
        <v>125799210120</v>
      </c>
      <c r="J103" s="4"/>
      <c r="K103" s="100">
        <f t="shared" si="5"/>
        <v>8.0379886652224758E-2</v>
      </c>
      <c r="L103" s="4"/>
      <c r="M103" s="4">
        <v>30549692152</v>
      </c>
      <c r="N103" s="4"/>
      <c r="O103" s="4">
        <f>IFERROR(_xlfn.XLOOKUP(A103,'درآمد ناشی از تغییر قیمت  '!$A$7:$A$98,'درآمد ناشی از تغییر قیمت  '!$Q$7:$Q$98),0)</f>
        <v>279685797704</v>
      </c>
      <c r="P103" s="4"/>
      <c r="Q103" s="4">
        <f>IFERROR(_xlfn.XLOOKUP(A103,'درآمد ناشی ازفروش'!$A$7:$A$190,'درآمد ناشی ازفروش'!$Q$7:$Q$190),0)</f>
        <v>18403021165</v>
      </c>
      <c r="R103" s="4"/>
      <c r="S103" s="4">
        <f t="shared" si="6"/>
        <v>328638511021</v>
      </c>
      <c r="T103" s="143"/>
      <c r="U103" s="100">
        <f t="shared" si="7"/>
        <v>9.1612009706484948E-2</v>
      </c>
      <c r="V103" s="214"/>
      <c r="W103" s="214"/>
      <c r="X103" s="214"/>
      <c r="Y103" s="214"/>
      <c r="Z103" s="214"/>
      <c r="AA103" s="214"/>
    </row>
    <row r="104" spans="1:27" s="135" customFormat="1" ht="30.75">
      <c r="A104" s="213" t="s">
        <v>191</v>
      </c>
      <c r="C104" s="4">
        <v>0</v>
      </c>
      <c r="D104" s="4"/>
      <c r="E104" s="4">
        <f>IFERROR(_xlfn.XLOOKUP(A104,'درآمد ناشی از تغییر قیمت  '!$A$7:$A$98,'درآمد ناشی از تغییر قیمت  '!$I$7:$I$98),0)</f>
        <v>0</v>
      </c>
      <c r="F104" s="4"/>
      <c r="G104" s="4">
        <f>IFERROR(_xlfn.XLOOKUP(A104,'درآمد ناشی ازفروش'!$A$7:$A$188,'درآمد ناشی ازفروش'!$I$7:$I$188),0)</f>
        <v>0</v>
      </c>
      <c r="H104" s="4"/>
      <c r="I104" s="4">
        <f t="shared" si="4"/>
        <v>0</v>
      </c>
      <c r="J104" s="4"/>
      <c r="K104" s="100">
        <f t="shared" si="5"/>
        <v>0</v>
      </c>
      <c r="L104" s="4"/>
      <c r="M104" s="4">
        <v>0</v>
      </c>
      <c r="N104" s="4"/>
      <c r="O104" s="4">
        <f>IFERROR(_xlfn.XLOOKUP(A104,'درآمد ناشی از تغییر قیمت  '!$A$7:$A$98,'درآمد ناشی از تغییر قیمت  '!$Q$7:$Q$98),0)</f>
        <v>0</v>
      </c>
      <c r="P104" s="4"/>
      <c r="Q104" s="4">
        <f>IFERROR(_xlfn.XLOOKUP(A104,'درآمد ناشی ازفروش'!$A$7:$A$190,'درآمد ناشی ازفروش'!$Q$7:$Q$190),0)</f>
        <v>-9408748266</v>
      </c>
      <c r="R104" s="4"/>
      <c r="S104" s="4">
        <f t="shared" si="6"/>
        <v>-9408748266</v>
      </c>
      <c r="T104" s="143"/>
      <c r="U104" s="100">
        <f t="shared" si="7"/>
        <v>-2.62280380589841E-3</v>
      </c>
      <c r="V104" s="214"/>
      <c r="W104" s="214"/>
      <c r="X104" s="214"/>
      <c r="Y104" s="214"/>
      <c r="Z104" s="214"/>
      <c r="AA104" s="214"/>
    </row>
    <row r="105" spans="1:27" s="135" customFormat="1" ht="30.75">
      <c r="A105" s="213" t="s">
        <v>192</v>
      </c>
      <c r="C105" s="4">
        <v>0</v>
      </c>
      <c r="D105" s="4"/>
      <c r="E105" s="4">
        <f>IFERROR(_xlfn.XLOOKUP(A105,'درآمد ناشی از تغییر قیمت  '!$A$7:$A$98,'درآمد ناشی از تغییر قیمت  '!$I$7:$I$98),0)</f>
        <v>0</v>
      </c>
      <c r="F105" s="4"/>
      <c r="G105" s="4">
        <f>IFERROR(_xlfn.XLOOKUP(A105,'درآمد ناشی ازفروش'!$A$7:$A$188,'درآمد ناشی ازفروش'!$I$7:$I$188),0)</f>
        <v>0</v>
      </c>
      <c r="H105" s="4"/>
      <c r="I105" s="4">
        <f t="shared" si="4"/>
        <v>0</v>
      </c>
      <c r="J105" s="4"/>
      <c r="K105" s="100">
        <f t="shared" si="5"/>
        <v>0</v>
      </c>
      <c r="L105" s="4"/>
      <c r="M105" s="4">
        <v>0</v>
      </c>
      <c r="N105" s="4"/>
      <c r="O105" s="4">
        <f>IFERROR(_xlfn.XLOOKUP(A105,'درآمد ناشی از تغییر قیمت  '!$A$7:$A$98,'درآمد ناشی از تغییر قیمت  '!$Q$7:$Q$98),0)</f>
        <v>0</v>
      </c>
      <c r="P105" s="4"/>
      <c r="Q105" s="4">
        <f>IFERROR(_xlfn.XLOOKUP(A105,'درآمد ناشی ازفروش'!$A$7:$A$190,'درآمد ناشی ازفروش'!$Q$7:$Q$190),0)</f>
        <v>-5729737092</v>
      </c>
      <c r="R105" s="4"/>
      <c r="S105" s="4">
        <f t="shared" si="6"/>
        <v>-5729737092</v>
      </c>
      <c r="T105" s="143"/>
      <c r="U105" s="100">
        <f t="shared" si="7"/>
        <v>-1.597234385152046E-3</v>
      </c>
      <c r="V105" s="214"/>
      <c r="W105" s="214"/>
      <c r="X105" s="214"/>
      <c r="Y105" s="214"/>
      <c r="Z105" s="214"/>
      <c r="AA105" s="214"/>
    </row>
    <row r="106" spans="1:27" s="135" customFormat="1" ht="30.75">
      <c r="A106" s="213" t="s">
        <v>193</v>
      </c>
      <c r="C106" s="4">
        <v>0</v>
      </c>
      <c r="D106" s="4"/>
      <c r="E106" s="4">
        <f>IFERROR(_xlfn.XLOOKUP(A106,'درآمد ناشی از تغییر قیمت  '!$A$7:$A$98,'درآمد ناشی از تغییر قیمت  '!$I$7:$I$98),0)</f>
        <v>0</v>
      </c>
      <c r="F106" s="4"/>
      <c r="G106" s="4">
        <f>IFERROR(_xlfn.XLOOKUP(A106,'درآمد ناشی ازفروش'!$A$7:$A$188,'درآمد ناشی ازفروش'!$I$7:$I$188),0)</f>
        <v>0</v>
      </c>
      <c r="H106" s="4"/>
      <c r="I106" s="4">
        <f t="shared" si="4"/>
        <v>0</v>
      </c>
      <c r="J106" s="4"/>
      <c r="K106" s="100">
        <f t="shared" si="5"/>
        <v>0</v>
      </c>
      <c r="L106" s="4"/>
      <c r="M106" s="4">
        <v>10650757210</v>
      </c>
      <c r="N106" s="4"/>
      <c r="O106" s="4">
        <f>IFERROR(_xlfn.XLOOKUP(A106,'درآمد ناشی از تغییر قیمت  '!$A$7:$A$98,'درآمد ناشی از تغییر قیمت  '!$Q$7:$Q$98),0)</f>
        <v>0</v>
      </c>
      <c r="P106" s="4"/>
      <c r="Q106" s="4">
        <f>IFERROR(_xlfn.XLOOKUP(A106,'درآمد ناشی ازفروش'!$A$7:$A$190,'درآمد ناشی ازفروش'!$Q$7:$Q$190),0)</f>
        <v>-25605229785</v>
      </c>
      <c r="R106" s="4"/>
      <c r="S106" s="4">
        <f t="shared" si="6"/>
        <v>-14954472575</v>
      </c>
      <c r="T106" s="143"/>
      <c r="U106" s="100">
        <f t="shared" si="7"/>
        <v>-4.1687423742274663E-3</v>
      </c>
      <c r="V106" s="214"/>
      <c r="W106" s="214"/>
      <c r="X106" s="214"/>
      <c r="Y106" s="214"/>
      <c r="Z106" s="214"/>
      <c r="AA106" s="214"/>
    </row>
    <row r="107" spans="1:27" s="135" customFormat="1" ht="30.75">
      <c r="A107" s="213" t="s">
        <v>194</v>
      </c>
      <c r="C107" s="4">
        <v>0</v>
      </c>
      <c r="D107" s="4"/>
      <c r="E107" s="4">
        <f>IFERROR(_xlfn.XLOOKUP(A107,'درآمد ناشی از تغییر قیمت  '!$A$7:$A$98,'درآمد ناشی از تغییر قیمت  '!$I$7:$I$98),0)</f>
        <v>551289335</v>
      </c>
      <c r="F107" s="4"/>
      <c r="G107" s="4">
        <f>IFERROR(_xlfn.XLOOKUP(A107,'درآمد ناشی ازفروش'!$A$7:$A$188,'درآمد ناشی ازفروش'!$I$7:$I$188),0)</f>
        <v>0</v>
      </c>
      <c r="H107" s="4"/>
      <c r="I107" s="4">
        <f t="shared" si="4"/>
        <v>551289335</v>
      </c>
      <c r="J107" s="4"/>
      <c r="K107" s="100">
        <f t="shared" si="5"/>
        <v>3.5224842999896861E-4</v>
      </c>
      <c r="L107" s="4"/>
      <c r="M107" s="4">
        <v>1221300962</v>
      </c>
      <c r="N107" s="4"/>
      <c r="O107" s="4">
        <f>IFERROR(_xlfn.XLOOKUP(A107,'درآمد ناشی از تغییر قیمت  '!$A$7:$A$98,'درآمد ناشی از تغییر قیمت  '!$Q$7:$Q$98),0)</f>
        <v>2381468486</v>
      </c>
      <c r="P107" s="4"/>
      <c r="Q107" s="4">
        <f>IFERROR(_xlfn.XLOOKUP(A107,'درآمد ناشی ازفروش'!$A$7:$A$190,'درآمد ناشی ازفروش'!$Q$7:$Q$190),0)</f>
        <v>-593215866</v>
      </c>
      <c r="R107" s="4"/>
      <c r="S107" s="4">
        <f t="shared" si="6"/>
        <v>3009553582</v>
      </c>
      <c r="T107" s="143"/>
      <c r="U107" s="100">
        <f t="shared" si="7"/>
        <v>8.3894991828499543E-4</v>
      </c>
      <c r="V107" s="214"/>
      <c r="W107" s="214"/>
      <c r="X107" s="214"/>
      <c r="Y107" s="214"/>
      <c r="Z107" s="214"/>
      <c r="AA107" s="214"/>
    </row>
    <row r="108" spans="1:27" s="135" customFormat="1" ht="30.75">
      <c r="A108" s="213" t="s">
        <v>119</v>
      </c>
      <c r="C108" s="4">
        <v>0</v>
      </c>
      <c r="D108" s="4"/>
      <c r="E108" s="4">
        <f>IFERROR(_xlfn.XLOOKUP(A108,'درآمد ناشی از تغییر قیمت  '!$A$7:$A$98,'درآمد ناشی از تغییر قیمت  '!$I$7:$I$98),0)</f>
        <v>0</v>
      </c>
      <c r="F108" s="4"/>
      <c r="G108" s="4">
        <f>IFERROR(_xlfn.XLOOKUP(A108,'درآمد ناشی ازفروش'!$A$7:$A$188,'درآمد ناشی ازفروش'!$I$7:$I$188),0)</f>
        <v>0</v>
      </c>
      <c r="H108" s="4"/>
      <c r="I108" s="4">
        <f t="shared" si="4"/>
        <v>0</v>
      </c>
      <c r="J108" s="4"/>
      <c r="K108" s="100">
        <f t="shared" si="5"/>
        <v>0</v>
      </c>
      <c r="L108" s="4"/>
      <c r="M108" s="4">
        <v>2441225865</v>
      </c>
      <c r="N108" s="4"/>
      <c r="O108" s="4">
        <f>IFERROR(_xlfn.XLOOKUP(A108,'درآمد ناشی از تغییر قیمت  '!$A$7:$A$98,'درآمد ناشی از تغییر قیمت  '!$Q$7:$Q$98),0)</f>
        <v>0</v>
      </c>
      <c r="P108" s="4"/>
      <c r="Q108" s="4">
        <f>IFERROR(_xlfn.XLOOKUP(A108,'درآمد ناشی ازفروش'!$A$7:$A$190,'درآمد ناشی ازفروش'!$Q$7:$Q$190),0)</f>
        <v>-25895363683</v>
      </c>
      <c r="R108" s="4"/>
      <c r="S108" s="4">
        <f t="shared" si="6"/>
        <v>-23454137818</v>
      </c>
      <c r="T108" s="143"/>
      <c r="U108" s="100">
        <f t="shared" si="7"/>
        <v>-6.5381281541363571E-3</v>
      </c>
      <c r="V108" s="214"/>
      <c r="W108" s="214"/>
      <c r="X108" s="214"/>
      <c r="Y108" s="214"/>
      <c r="Z108" s="214"/>
      <c r="AA108" s="214"/>
    </row>
    <row r="109" spans="1:27" s="135" customFormat="1" ht="30.75">
      <c r="A109" s="213" t="s">
        <v>84</v>
      </c>
      <c r="C109" s="4">
        <v>0</v>
      </c>
      <c r="D109" s="4"/>
      <c r="E109" s="4">
        <f>IFERROR(_xlfn.XLOOKUP(A109,'درآمد ناشی از تغییر قیمت  '!$A$7:$A$98,'درآمد ناشی از تغییر قیمت  '!$I$7:$I$98),0)</f>
        <v>-139722130278</v>
      </c>
      <c r="F109" s="4"/>
      <c r="G109" s="4">
        <f>IFERROR(_xlfn.XLOOKUP(A109,'درآمد ناشی ازفروش'!$A$7:$A$188,'درآمد ناشی ازفروش'!$I$7:$I$188),0)</f>
        <v>0</v>
      </c>
      <c r="H109" s="4"/>
      <c r="I109" s="4">
        <f t="shared" si="4"/>
        <v>-139722130278</v>
      </c>
      <c r="J109" s="4"/>
      <c r="K109" s="100">
        <f t="shared" si="5"/>
        <v>-8.9275989760507268E-2</v>
      </c>
      <c r="L109" s="4"/>
      <c r="M109" s="4">
        <v>19829119986</v>
      </c>
      <c r="N109" s="4"/>
      <c r="O109" s="4">
        <f>IFERROR(_xlfn.XLOOKUP(A109,'درآمد ناشی از تغییر قیمت  '!$A$7:$A$98,'درآمد ناشی از تغییر قیمت  '!$Q$7:$Q$98),0)</f>
        <v>-67090815802</v>
      </c>
      <c r="P109" s="4"/>
      <c r="Q109" s="4">
        <f>IFERROR(_xlfn.XLOOKUP(A109,'درآمد ناشی ازفروش'!$A$7:$A$190,'درآمد ناشی ازفروش'!$Q$7:$Q$190),0)</f>
        <v>1350040772</v>
      </c>
      <c r="R109" s="4"/>
      <c r="S109" s="4">
        <f t="shared" si="6"/>
        <v>-45911655044</v>
      </c>
      <c r="T109" s="143"/>
      <c r="U109" s="100">
        <f t="shared" si="7"/>
        <v>-1.2798436112872204E-2</v>
      </c>
      <c r="V109" s="214"/>
      <c r="W109" s="214"/>
      <c r="X109" s="214"/>
      <c r="Y109" s="214"/>
      <c r="Z109" s="214"/>
      <c r="AA109" s="214"/>
    </row>
    <row r="110" spans="1:27" s="135" customFormat="1" ht="30.75">
      <c r="A110" s="213" t="s">
        <v>195</v>
      </c>
      <c r="C110" s="4">
        <v>0</v>
      </c>
      <c r="D110" s="4"/>
      <c r="E110" s="4">
        <f>IFERROR(_xlfn.XLOOKUP(A110,'درآمد ناشی از تغییر قیمت  '!$A$7:$A$98,'درآمد ناشی از تغییر قیمت  '!$I$7:$I$98),0)</f>
        <v>0</v>
      </c>
      <c r="F110" s="4"/>
      <c r="G110" s="4">
        <f>IFERROR(_xlfn.XLOOKUP(A110,'درآمد ناشی ازفروش'!$A$7:$A$188,'درآمد ناشی ازفروش'!$I$7:$I$188),0)</f>
        <v>0</v>
      </c>
      <c r="H110" s="4"/>
      <c r="I110" s="4">
        <f t="shared" si="4"/>
        <v>0</v>
      </c>
      <c r="J110" s="4"/>
      <c r="K110" s="100">
        <f t="shared" si="5"/>
        <v>0</v>
      </c>
      <c r="L110" s="4"/>
      <c r="M110" s="4">
        <v>3947225040</v>
      </c>
      <c r="N110" s="4"/>
      <c r="O110" s="4">
        <f>IFERROR(_xlfn.XLOOKUP(A110,'درآمد ناشی از تغییر قیمت  '!$A$7:$A$98,'درآمد ناشی از تغییر قیمت  '!$Q$7:$Q$98),0)</f>
        <v>0</v>
      </c>
      <c r="P110" s="4"/>
      <c r="Q110" s="4">
        <f>IFERROR(_xlfn.XLOOKUP(A110,'درآمد ناشی ازفروش'!$A$7:$A$190,'درآمد ناشی ازفروش'!$Q$7:$Q$190),0)</f>
        <v>-21251851311</v>
      </c>
      <c r="R110" s="4"/>
      <c r="S110" s="4">
        <f t="shared" si="6"/>
        <v>-17304626271</v>
      </c>
      <c r="T110" s="143"/>
      <c r="U110" s="100">
        <f t="shared" si="7"/>
        <v>-4.8238764987729782E-3</v>
      </c>
      <c r="V110" s="214"/>
      <c r="W110" s="214"/>
      <c r="X110" s="214"/>
      <c r="Y110" s="214"/>
      <c r="Z110" s="214"/>
      <c r="AA110" s="214"/>
    </row>
    <row r="111" spans="1:27" s="135" customFormat="1" ht="30.75">
      <c r="A111" s="213" t="s">
        <v>87</v>
      </c>
      <c r="C111" s="4">
        <v>0</v>
      </c>
      <c r="D111" s="4"/>
      <c r="E111" s="4">
        <f>IFERROR(_xlfn.XLOOKUP(A111,'درآمد ناشی از تغییر قیمت  '!$A$7:$A$98,'درآمد ناشی از تغییر قیمت  '!$I$7:$I$98),0)</f>
        <v>2779488379</v>
      </c>
      <c r="F111" s="4"/>
      <c r="G111" s="4">
        <f>IFERROR(_xlfn.XLOOKUP(A111,'درآمد ناشی ازفروش'!$A$7:$A$188,'درآمد ناشی ازفروش'!$I$7:$I$188),0)</f>
        <v>0</v>
      </c>
      <c r="H111" s="4"/>
      <c r="I111" s="4">
        <f t="shared" si="4"/>
        <v>2779488379</v>
      </c>
      <c r="J111" s="4"/>
      <c r="K111" s="100">
        <f t="shared" si="5"/>
        <v>1.7759647349302129E-3</v>
      </c>
      <c r="L111" s="4"/>
      <c r="M111" s="4">
        <v>24713619390</v>
      </c>
      <c r="N111" s="4"/>
      <c r="O111" s="4">
        <f>IFERROR(_xlfn.XLOOKUP(A111,'درآمد ناشی از تغییر قیمت  '!$A$7:$A$98,'درآمد ناشی از تغییر قیمت  '!$Q$7:$Q$98),0)</f>
        <v>-81720315748</v>
      </c>
      <c r="P111" s="4"/>
      <c r="Q111" s="4">
        <f>IFERROR(_xlfn.XLOOKUP(A111,'درآمد ناشی ازفروش'!$A$7:$A$190,'درآمد ناشی ازفروش'!$Q$7:$Q$190),0)</f>
        <v>-40586140873</v>
      </c>
      <c r="R111" s="4"/>
      <c r="S111" s="4">
        <f t="shared" si="6"/>
        <v>-97592837231</v>
      </c>
      <c r="T111" s="143"/>
      <c r="U111" s="100">
        <f t="shared" si="7"/>
        <v>-2.7205198574912201E-2</v>
      </c>
      <c r="V111" s="214"/>
      <c r="W111" s="214"/>
      <c r="X111" s="214"/>
      <c r="Y111" s="214"/>
      <c r="Z111" s="214"/>
      <c r="AA111" s="214"/>
    </row>
    <row r="112" spans="1:27" s="135" customFormat="1" ht="30.75">
      <c r="A112" s="213" t="s">
        <v>196</v>
      </c>
      <c r="C112" s="4">
        <v>0</v>
      </c>
      <c r="D112" s="4"/>
      <c r="E112" s="4">
        <f>IFERROR(_xlfn.XLOOKUP(A112,'درآمد ناشی از تغییر قیمت  '!$A$7:$A$98,'درآمد ناشی از تغییر قیمت  '!$I$7:$I$98),0)</f>
        <v>311665060</v>
      </c>
      <c r="F112" s="4"/>
      <c r="G112" s="4">
        <f>IFERROR(_xlfn.XLOOKUP(A112,'درآمد ناشی ازفروش'!$A$7:$A$188,'درآمد ناشی ازفروش'!$I$7:$I$188),0)</f>
        <v>0</v>
      </c>
      <c r="H112" s="4"/>
      <c r="I112" s="4">
        <f t="shared" si="4"/>
        <v>311665060</v>
      </c>
      <c r="J112" s="4"/>
      <c r="K112" s="100">
        <f t="shared" si="5"/>
        <v>1.9913958261233978E-4</v>
      </c>
      <c r="L112" s="4"/>
      <c r="M112" s="4">
        <v>1379143000</v>
      </c>
      <c r="N112" s="4"/>
      <c r="O112" s="4">
        <f>IFERROR(_xlfn.XLOOKUP(A112,'درآمد ناشی از تغییر قیمت  '!$A$7:$A$98,'درآمد ناشی از تغییر قیمت  '!$Q$7:$Q$98),0)</f>
        <v>318398619</v>
      </c>
      <c r="P112" s="4"/>
      <c r="Q112" s="4">
        <f>IFERROR(_xlfn.XLOOKUP(A112,'درآمد ناشی ازفروش'!$A$7:$A$190,'درآمد ناشی ازفروش'!$Q$7:$Q$190),0)</f>
        <v>468523992</v>
      </c>
      <c r="R112" s="4"/>
      <c r="S112" s="4">
        <f t="shared" si="6"/>
        <v>2166065611</v>
      </c>
      <c r="T112" s="143"/>
      <c r="U112" s="100">
        <f t="shared" si="7"/>
        <v>6.0381731636781626E-4</v>
      </c>
      <c r="V112" s="214"/>
      <c r="W112" s="214"/>
      <c r="X112" s="214"/>
      <c r="Y112" s="214"/>
      <c r="Z112" s="214"/>
      <c r="AA112" s="214"/>
    </row>
    <row r="113" spans="1:27" s="135" customFormat="1" ht="30.75">
      <c r="A113" s="213" t="s">
        <v>85</v>
      </c>
      <c r="C113" s="4">
        <v>0</v>
      </c>
      <c r="D113" s="4"/>
      <c r="E113" s="4">
        <f>IFERROR(_xlfn.XLOOKUP(A113,'درآمد ناشی از تغییر قیمت  '!$A$7:$A$98,'درآمد ناشی از تغییر قیمت  '!$I$7:$I$98),0)</f>
        <v>1256706860</v>
      </c>
      <c r="F113" s="4"/>
      <c r="G113" s="4">
        <f>IFERROR(_xlfn.XLOOKUP(A113,'درآمد ناشی ازفروش'!$A$7:$A$188,'درآمد ناشی ازفروش'!$I$7:$I$188),0)</f>
        <v>-2015580472</v>
      </c>
      <c r="H113" s="4"/>
      <c r="I113" s="4">
        <f t="shared" si="4"/>
        <v>-758873612</v>
      </c>
      <c r="J113" s="4"/>
      <c r="K113" s="100">
        <f t="shared" si="5"/>
        <v>-4.8488519806871736E-4</v>
      </c>
      <c r="L113" s="4"/>
      <c r="M113" s="4">
        <v>6754191600</v>
      </c>
      <c r="N113" s="4"/>
      <c r="O113" s="4">
        <f>IFERROR(_xlfn.XLOOKUP(A113,'درآمد ناشی از تغییر قیمت  '!$A$7:$A$98,'درآمد ناشی از تغییر قیمت  '!$Q$7:$Q$98),0)</f>
        <v>-6590726139</v>
      </c>
      <c r="P113" s="4"/>
      <c r="Q113" s="4">
        <f>IFERROR(_xlfn.XLOOKUP(A113,'درآمد ناشی ازفروش'!$A$7:$A$190,'درآمد ناشی ازفروش'!$Q$7:$Q$190),0)</f>
        <v>-6065596887</v>
      </c>
      <c r="R113" s="4"/>
      <c r="S113" s="4">
        <f t="shared" si="6"/>
        <v>-5902131426</v>
      </c>
      <c r="T113" s="143"/>
      <c r="U113" s="100">
        <f t="shared" si="7"/>
        <v>-1.645291417027844E-3</v>
      </c>
      <c r="V113" s="214"/>
      <c r="W113" s="214"/>
      <c r="X113" s="214"/>
      <c r="Y113" s="214"/>
      <c r="Z113" s="214"/>
      <c r="AA113" s="214"/>
    </row>
    <row r="114" spans="1:27" s="135" customFormat="1" ht="30.75">
      <c r="A114" s="213" t="s">
        <v>197</v>
      </c>
      <c r="C114" s="4">
        <v>0</v>
      </c>
      <c r="D114" s="4"/>
      <c r="E114" s="4">
        <f>IFERROR(_xlfn.XLOOKUP(A114,'درآمد ناشی از تغییر قیمت  '!$A$7:$A$98,'درآمد ناشی از تغییر قیمت  '!$I$7:$I$98),0)</f>
        <v>4481504947</v>
      </c>
      <c r="F114" s="4"/>
      <c r="G114" s="4">
        <f>IFERROR(_xlfn.XLOOKUP(A114,'درآمد ناشی ازفروش'!$A$7:$A$188,'درآمد ناشی ازفروش'!$I$7:$I$188),0)</f>
        <v>0</v>
      </c>
      <c r="H114" s="4"/>
      <c r="I114" s="4">
        <f t="shared" si="4"/>
        <v>4481504947</v>
      </c>
      <c r="J114" s="4"/>
      <c r="K114" s="100">
        <f t="shared" si="5"/>
        <v>2.8634747334870194E-3</v>
      </c>
      <c r="L114" s="4"/>
      <c r="M114" s="4">
        <v>16904071260</v>
      </c>
      <c r="N114" s="4"/>
      <c r="O114" s="4">
        <f>IFERROR(_xlfn.XLOOKUP(A114,'درآمد ناشی از تغییر قیمت  '!$A$7:$A$98,'درآمد ناشی از تغییر قیمت  '!$Q$7:$Q$98),0)</f>
        <v>-10490273051</v>
      </c>
      <c r="P114" s="4"/>
      <c r="Q114" s="4">
        <f>IFERROR(_xlfn.XLOOKUP(A114,'درآمد ناشی ازفروش'!$A$7:$A$190,'درآمد ناشی ازفروش'!$Q$7:$Q$190),0)</f>
        <v>-34444835958</v>
      </c>
      <c r="R114" s="4"/>
      <c r="S114" s="4">
        <f t="shared" si="6"/>
        <v>-28031037749</v>
      </c>
      <c r="T114" s="143"/>
      <c r="U114" s="100">
        <f t="shared" si="7"/>
        <v>-7.8139950621311689E-3</v>
      </c>
      <c r="V114" s="214"/>
      <c r="W114" s="214"/>
      <c r="X114" s="214"/>
      <c r="Y114" s="214"/>
      <c r="Z114" s="214"/>
      <c r="AA114" s="214"/>
    </row>
    <row r="115" spans="1:27" s="135" customFormat="1" ht="30.75">
      <c r="A115" s="213" t="s">
        <v>198</v>
      </c>
      <c r="C115" s="4">
        <v>8849408409</v>
      </c>
      <c r="D115" s="4"/>
      <c r="E115" s="4">
        <f>IFERROR(_xlfn.XLOOKUP(A115,'درآمد ناشی از تغییر قیمت  '!$A$7:$A$98,'درآمد ناشی از تغییر قیمت  '!$I$7:$I$98),0)</f>
        <v>-9526786256</v>
      </c>
      <c r="F115" s="4"/>
      <c r="G115" s="4">
        <f>IFERROR(_xlfn.XLOOKUP(A115,'درآمد ناشی ازفروش'!$A$7:$A$188,'درآمد ناشی ازفروش'!$I$7:$I$188),0)</f>
        <v>0</v>
      </c>
      <c r="H115" s="4"/>
      <c r="I115" s="4">
        <f t="shared" si="4"/>
        <v>-677377847</v>
      </c>
      <c r="J115" s="4"/>
      <c r="K115" s="100">
        <f t="shared" si="5"/>
        <v>-4.3281316719437639E-4</v>
      </c>
      <c r="L115" s="4"/>
      <c r="M115" s="4">
        <v>8849408409</v>
      </c>
      <c r="N115" s="4"/>
      <c r="O115" s="4">
        <f>IFERROR(_xlfn.XLOOKUP(A115,'درآمد ناشی از تغییر قیمت  '!$A$7:$A$98,'درآمد ناشی از تغییر قیمت  '!$Q$7:$Q$98),0)</f>
        <v>-93336377560</v>
      </c>
      <c r="P115" s="4"/>
      <c r="Q115" s="4">
        <f>IFERROR(_xlfn.XLOOKUP(A115,'درآمد ناشی ازفروش'!$A$7:$A$190,'درآمد ناشی ازفروش'!$Q$7:$Q$190),0)</f>
        <v>14972999276</v>
      </c>
      <c r="R115" s="4"/>
      <c r="S115" s="4">
        <f t="shared" si="6"/>
        <v>-69513969875</v>
      </c>
      <c r="T115" s="143"/>
      <c r="U115" s="100">
        <f t="shared" si="7"/>
        <v>-1.9377870424071714E-2</v>
      </c>
      <c r="V115" s="214"/>
      <c r="W115" s="214"/>
      <c r="X115" s="214"/>
      <c r="Y115" s="214"/>
      <c r="Z115" s="214"/>
      <c r="AA115" s="214"/>
    </row>
    <row r="116" spans="1:27" s="135" customFormat="1" ht="30.75">
      <c r="A116" s="213" t="s">
        <v>199</v>
      </c>
      <c r="C116" s="4">
        <v>72182102</v>
      </c>
      <c r="D116" s="4"/>
      <c r="E116" s="4">
        <f>IFERROR(_xlfn.XLOOKUP(A116,'درآمد ناشی از تغییر قیمت  '!$A$7:$A$98,'درآمد ناشی از تغییر قیمت  '!$I$7:$I$98),0)</f>
        <v>0</v>
      </c>
      <c r="F116" s="4"/>
      <c r="G116" s="4">
        <f>IFERROR(_xlfn.XLOOKUP(A116,'درآمد ناشی ازفروش'!$A$7:$A$188,'درآمد ناشی ازفروش'!$I$7:$I$188),0)</f>
        <v>0</v>
      </c>
      <c r="H116" s="4"/>
      <c r="I116" s="4">
        <f t="shared" si="4"/>
        <v>72182102</v>
      </c>
      <c r="J116" s="4"/>
      <c r="K116" s="100">
        <f t="shared" si="5"/>
        <v>4.6121030263582758E-5</v>
      </c>
      <c r="L116" s="4"/>
      <c r="M116" s="4">
        <v>1013127360</v>
      </c>
      <c r="N116" s="4"/>
      <c r="O116" s="4">
        <f>IFERROR(_xlfn.XLOOKUP(A116,'درآمد ناشی از تغییر قیمت  '!$A$7:$A$98,'درآمد ناشی از تغییر قیمت  '!$Q$7:$Q$98),0)</f>
        <v>-129579224</v>
      </c>
      <c r="P116" s="4"/>
      <c r="Q116" s="4">
        <f>IFERROR(_xlfn.XLOOKUP(A116,'درآمد ناشی ازفروش'!$A$7:$A$190,'درآمد ناشی ازفروش'!$Q$7:$Q$190),0)</f>
        <v>-689880832</v>
      </c>
      <c r="R116" s="4"/>
      <c r="S116" s="4">
        <f t="shared" si="6"/>
        <v>193667304</v>
      </c>
      <c r="T116" s="143"/>
      <c r="U116" s="100">
        <f t="shared" si="7"/>
        <v>5.3987132788412132E-5</v>
      </c>
      <c r="V116" s="214"/>
      <c r="W116" s="214"/>
      <c r="X116" s="214"/>
      <c r="Y116" s="214"/>
      <c r="Z116" s="214"/>
      <c r="AA116" s="214"/>
    </row>
    <row r="117" spans="1:27" s="135" customFormat="1" ht="30.75">
      <c r="A117" s="213" t="s">
        <v>200</v>
      </c>
      <c r="C117" s="4">
        <v>0</v>
      </c>
      <c r="D117" s="4"/>
      <c r="E117" s="4">
        <f>IFERROR(_xlfn.XLOOKUP(A117,'درآمد ناشی از تغییر قیمت  '!$A$7:$A$98,'درآمد ناشی از تغییر قیمت  '!$I$7:$I$98),0)</f>
        <v>0</v>
      </c>
      <c r="F117" s="4"/>
      <c r="G117" s="4">
        <f>IFERROR(_xlfn.XLOOKUP(A117,'درآمد ناشی ازفروش'!$A$7:$A$188,'درآمد ناشی ازفروش'!$I$7:$I$188),0)</f>
        <v>0</v>
      </c>
      <c r="H117" s="4"/>
      <c r="I117" s="4">
        <f t="shared" si="4"/>
        <v>0</v>
      </c>
      <c r="J117" s="4"/>
      <c r="K117" s="100">
        <f t="shared" si="5"/>
        <v>0</v>
      </c>
      <c r="L117" s="4"/>
      <c r="M117" s="4">
        <v>95041030</v>
      </c>
      <c r="N117" s="4"/>
      <c r="O117" s="4">
        <f>IFERROR(_xlfn.XLOOKUP(A117,'درآمد ناشی از تغییر قیمت  '!$A$7:$A$98,'درآمد ناشی از تغییر قیمت  '!$Q$7:$Q$98),0)</f>
        <v>0</v>
      </c>
      <c r="P117" s="4"/>
      <c r="Q117" s="4">
        <f>IFERROR(_xlfn.XLOOKUP(A117,'درآمد ناشی ازفروش'!$A$7:$A$190,'درآمد ناشی ازفروش'!$Q$7:$Q$190),0)</f>
        <v>-4506359191</v>
      </c>
      <c r="R117" s="4"/>
      <c r="S117" s="4">
        <f t="shared" si="6"/>
        <v>-4411318161</v>
      </c>
      <c r="T117" s="143"/>
      <c r="U117" s="100">
        <f t="shared" si="7"/>
        <v>-1.2297089617659004E-3</v>
      </c>
      <c r="V117" s="214"/>
      <c r="W117" s="214"/>
      <c r="X117" s="214"/>
      <c r="Y117" s="214"/>
      <c r="Z117" s="214"/>
      <c r="AA117" s="214"/>
    </row>
    <row r="118" spans="1:27" s="135" customFormat="1" ht="30.75">
      <c r="A118" s="213" t="s">
        <v>364</v>
      </c>
      <c r="C118" s="4">
        <v>0</v>
      </c>
      <c r="D118" s="4"/>
      <c r="E118" s="4">
        <f>IFERROR(_xlfn.XLOOKUP(A118,'درآمد ناشی از تغییر قیمت  '!$A$7:$A$98,'درآمد ناشی از تغییر قیمت  '!$I$7:$I$98),0)</f>
        <v>1271329724</v>
      </c>
      <c r="F118" s="4"/>
      <c r="G118" s="4">
        <f>IFERROR(_xlfn.XLOOKUP(A118,'درآمد ناشی ازفروش'!$A$7:$A$188,'درآمد ناشی ازفروش'!$I$7:$I$188),0)</f>
        <v>0</v>
      </c>
      <c r="H118" s="4"/>
      <c r="I118" s="4">
        <f t="shared" si="4"/>
        <v>1271329724</v>
      </c>
      <c r="J118" s="4"/>
      <c r="K118" s="100">
        <f t="shared" si="5"/>
        <v>8.1232099164411031E-4</v>
      </c>
      <c r="L118" s="4"/>
      <c r="M118" s="4">
        <v>0</v>
      </c>
      <c r="N118" s="4"/>
      <c r="O118" s="4">
        <f>IFERROR(_xlfn.XLOOKUP(A118,'درآمد ناشی از تغییر قیمت  '!$A$7:$A$98,'درآمد ناشی از تغییر قیمت  '!$Q$7:$Q$98),0)</f>
        <v>1524743040</v>
      </c>
      <c r="P118" s="4"/>
      <c r="Q118" s="4">
        <f>IFERROR(_xlfn.XLOOKUP(A118,'درآمد ناشی ازفروش'!$A$7:$A$190,'درآمد ناشی ازفروش'!$Q$7:$Q$190),0)</f>
        <v>0</v>
      </c>
      <c r="R118" s="4"/>
      <c r="S118" s="4">
        <f t="shared" si="6"/>
        <v>1524743040</v>
      </c>
      <c r="T118" s="143"/>
      <c r="U118" s="100">
        <f t="shared" si="7"/>
        <v>4.2504079557325377E-4</v>
      </c>
      <c r="V118" s="214"/>
      <c r="W118" s="214"/>
      <c r="X118" s="214"/>
      <c r="Y118" s="214"/>
      <c r="Z118" s="214"/>
      <c r="AA118" s="214"/>
    </row>
    <row r="119" spans="1:27" s="135" customFormat="1" ht="30.75">
      <c r="A119" s="213" t="s">
        <v>201</v>
      </c>
      <c r="C119" s="4">
        <v>0</v>
      </c>
      <c r="D119" s="4"/>
      <c r="E119" s="4">
        <f>IFERROR(_xlfn.XLOOKUP(A119,'درآمد ناشی از تغییر قیمت  '!$A$7:$A$98,'درآمد ناشی از تغییر قیمت  '!$I$7:$I$98),0)</f>
        <v>5970141387</v>
      </c>
      <c r="F119" s="4"/>
      <c r="G119" s="4">
        <f>IFERROR(_xlfn.XLOOKUP(A119,'درآمد ناشی ازفروش'!$A$7:$A$188,'درآمد ناشی ازفروش'!$I$7:$I$188),0)</f>
        <v>0</v>
      </c>
      <c r="H119" s="4"/>
      <c r="I119" s="4">
        <f t="shared" si="4"/>
        <v>5970141387</v>
      </c>
      <c r="J119" s="4"/>
      <c r="K119" s="100">
        <f t="shared" si="5"/>
        <v>3.814644682800938E-3</v>
      </c>
      <c r="L119" s="4"/>
      <c r="M119" s="4">
        <v>1433253440</v>
      </c>
      <c r="N119" s="4"/>
      <c r="O119" s="4">
        <f>IFERROR(_xlfn.XLOOKUP(A119,'درآمد ناشی از تغییر قیمت  '!$A$7:$A$98,'درآمد ناشی از تغییر قیمت  '!$Q$7:$Q$98),0)</f>
        <v>6834398770</v>
      </c>
      <c r="P119" s="4"/>
      <c r="Q119" s="4">
        <f>IFERROR(_xlfn.XLOOKUP(A119,'درآمد ناشی ازفروش'!$A$7:$A$190,'درآمد ناشی ازفروش'!$Q$7:$Q$190),0)</f>
        <v>4929346774</v>
      </c>
      <c r="R119" s="4"/>
      <c r="S119" s="4">
        <f t="shared" si="6"/>
        <v>13196998984</v>
      </c>
      <c r="T119" s="143"/>
      <c r="U119" s="100">
        <f t="shared" si="7"/>
        <v>3.6788250873660533E-3</v>
      </c>
      <c r="V119" s="214"/>
      <c r="W119" s="214"/>
      <c r="X119" s="214"/>
      <c r="Y119" s="214"/>
      <c r="Z119" s="214"/>
      <c r="AA119" s="214"/>
    </row>
    <row r="120" spans="1:27" s="135" customFormat="1" ht="30.75">
      <c r="A120" s="213" t="s">
        <v>202</v>
      </c>
      <c r="C120" s="4">
        <v>0</v>
      </c>
      <c r="D120" s="4"/>
      <c r="E120" s="4">
        <f>IFERROR(_xlfn.XLOOKUP(A120,'درآمد ناشی از تغییر قیمت  '!$A$7:$A$98,'درآمد ناشی از تغییر قیمت  '!$I$7:$I$98),0)</f>
        <v>0</v>
      </c>
      <c r="F120" s="4"/>
      <c r="G120" s="4">
        <f>IFERROR(_xlfn.XLOOKUP(A120,'درآمد ناشی ازفروش'!$A$7:$A$188,'درآمد ناشی ازفروش'!$I$7:$I$188),0)</f>
        <v>0</v>
      </c>
      <c r="H120" s="4"/>
      <c r="I120" s="4">
        <f t="shared" si="4"/>
        <v>0</v>
      </c>
      <c r="J120" s="4"/>
      <c r="K120" s="100">
        <f t="shared" si="5"/>
        <v>0</v>
      </c>
      <c r="L120" s="4"/>
      <c r="M120" s="4">
        <v>10245517555</v>
      </c>
      <c r="N120" s="4"/>
      <c r="O120" s="4">
        <f>IFERROR(_xlfn.XLOOKUP(A120,'درآمد ناشی از تغییر قیمت  '!$A$7:$A$98,'درآمد ناشی از تغییر قیمت  '!$Q$7:$Q$98),0)</f>
        <v>0</v>
      </c>
      <c r="P120" s="4"/>
      <c r="Q120" s="4">
        <f>IFERROR(_xlfn.XLOOKUP(A120,'درآمد ناشی ازفروش'!$A$7:$A$190,'درآمد ناشی ازفروش'!$Q$7:$Q$190),0)</f>
        <v>-19625313835</v>
      </c>
      <c r="R120" s="4"/>
      <c r="S120" s="4">
        <f t="shared" si="6"/>
        <v>-9379796280</v>
      </c>
      <c r="T120" s="143"/>
      <c r="U120" s="100">
        <f t="shared" si="7"/>
        <v>-2.6147330852326735E-3</v>
      </c>
      <c r="V120" s="214"/>
      <c r="W120" s="214"/>
      <c r="X120" s="214"/>
      <c r="Y120" s="214"/>
      <c r="Z120" s="214"/>
      <c r="AA120" s="214"/>
    </row>
    <row r="121" spans="1:27" s="135" customFormat="1" ht="30.75">
      <c r="A121" s="213" t="s">
        <v>338</v>
      </c>
      <c r="C121" s="4">
        <v>0</v>
      </c>
      <c r="D121" s="4"/>
      <c r="E121" s="4">
        <f>IFERROR(_xlfn.XLOOKUP(A121,'درآمد ناشی از تغییر قیمت  '!$A$7:$A$98,'درآمد ناشی از تغییر قیمت  '!$I$7:$I$98),0)</f>
        <v>0</v>
      </c>
      <c r="F121" s="4"/>
      <c r="G121" s="4">
        <f>IFERROR(_xlfn.XLOOKUP(A121,'درآمد ناشی ازفروش'!$A$7:$A$188,'درآمد ناشی ازفروش'!$I$7:$I$188),0)</f>
        <v>0</v>
      </c>
      <c r="H121" s="4"/>
      <c r="I121" s="4">
        <f t="shared" si="4"/>
        <v>0</v>
      </c>
      <c r="J121" s="4"/>
      <c r="K121" s="100">
        <f t="shared" si="5"/>
        <v>0</v>
      </c>
      <c r="L121" s="4"/>
      <c r="M121" s="4">
        <v>0</v>
      </c>
      <c r="N121" s="4"/>
      <c r="O121" s="4">
        <f>IFERROR(_xlfn.XLOOKUP(A121,'درآمد ناشی از تغییر قیمت  '!$A$7:$A$98,'درآمد ناشی از تغییر قیمت  '!$Q$7:$Q$98),0)</f>
        <v>0</v>
      </c>
      <c r="P121" s="4"/>
      <c r="Q121" s="4">
        <f>IFERROR(_xlfn.XLOOKUP(A121,'درآمد ناشی ازفروش'!$A$7:$A$190,'درآمد ناشی ازفروش'!$Q$7:$Q$190),0)</f>
        <v>28431134795</v>
      </c>
      <c r="R121" s="4"/>
      <c r="S121" s="4">
        <f t="shared" si="6"/>
        <v>28431134795</v>
      </c>
      <c r="T121" s="143"/>
      <c r="U121" s="100">
        <f t="shared" si="7"/>
        <v>7.9255270135991027E-3</v>
      </c>
      <c r="V121" s="214"/>
      <c r="W121" s="214"/>
      <c r="X121" s="214"/>
      <c r="Y121" s="214"/>
      <c r="Z121" s="214"/>
      <c r="AA121" s="214"/>
    </row>
    <row r="122" spans="1:27" s="135" customFormat="1" ht="30.75">
      <c r="A122" s="213" t="s">
        <v>203</v>
      </c>
      <c r="C122" s="4">
        <v>0</v>
      </c>
      <c r="D122" s="4"/>
      <c r="E122" s="4">
        <f>IFERROR(_xlfn.XLOOKUP(A122,'درآمد ناشی از تغییر قیمت  '!$A$7:$A$98,'درآمد ناشی از تغییر قیمت  '!$I$7:$I$98),0)</f>
        <v>239719191</v>
      </c>
      <c r="F122" s="4"/>
      <c r="G122" s="4">
        <f>IFERROR(_xlfn.XLOOKUP(A122,'درآمد ناشی ازفروش'!$A$7:$A$188,'درآمد ناشی ازفروش'!$I$7:$I$188),0)</f>
        <v>0</v>
      </c>
      <c r="H122" s="4"/>
      <c r="I122" s="4">
        <f t="shared" si="4"/>
        <v>239719191</v>
      </c>
      <c r="J122" s="4"/>
      <c r="K122" s="100">
        <f t="shared" si="5"/>
        <v>1.5316949432800635E-4</v>
      </c>
      <c r="L122" s="4"/>
      <c r="M122" s="4">
        <v>702000000</v>
      </c>
      <c r="N122" s="4"/>
      <c r="O122" s="4">
        <f>IFERROR(_xlfn.XLOOKUP(A122,'درآمد ناشی از تغییر قیمت  '!$A$7:$A$98,'درآمد ناشی از تغییر قیمت  '!$Q$7:$Q$98),0)</f>
        <v>3844735625</v>
      </c>
      <c r="P122" s="4"/>
      <c r="Q122" s="4">
        <f>IFERROR(_xlfn.XLOOKUP(A122,'درآمد ناشی ازفروش'!$A$7:$A$190,'درآمد ناشی ازفروش'!$Q$7:$Q$190),0)</f>
        <v>-347290488</v>
      </c>
      <c r="R122" s="4"/>
      <c r="S122" s="4">
        <f t="shared" si="6"/>
        <v>4199445137</v>
      </c>
      <c r="T122" s="143"/>
      <c r="U122" s="100">
        <f t="shared" si="7"/>
        <v>1.1706467615662712E-3</v>
      </c>
      <c r="V122" s="214"/>
      <c r="W122" s="214"/>
      <c r="X122" s="214"/>
      <c r="Y122" s="214"/>
      <c r="Z122" s="214"/>
      <c r="AA122" s="214"/>
    </row>
    <row r="123" spans="1:27" s="135" customFormat="1" ht="30.75">
      <c r="A123" s="213" t="s">
        <v>204</v>
      </c>
      <c r="C123" s="4">
        <v>0</v>
      </c>
      <c r="D123" s="4"/>
      <c r="E123" s="4">
        <f>IFERROR(_xlfn.XLOOKUP(A123,'درآمد ناشی از تغییر قیمت  '!$A$7:$A$98,'درآمد ناشی از تغییر قیمت  '!$I$7:$I$98),0)</f>
        <v>0</v>
      </c>
      <c r="F123" s="4"/>
      <c r="G123" s="4">
        <f>IFERROR(_xlfn.XLOOKUP(A123,'درآمد ناشی ازفروش'!$A$7:$A$188,'درآمد ناشی ازفروش'!$I$7:$I$188),0)</f>
        <v>0</v>
      </c>
      <c r="H123" s="4"/>
      <c r="I123" s="4">
        <f t="shared" si="4"/>
        <v>0</v>
      </c>
      <c r="J123" s="4"/>
      <c r="K123" s="100">
        <f t="shared" si="5"/>
        <v>0</v>
      </c>
      <c r="L123" s="4"/>
      <c r="M123" s="4">
        <v>434883460</v>
      </c>
      <c r="N123" s="4"/>
      <c r="O123" s="4">
        <f>IFERROR(_xlfn.XLOOKUP(A123,'درآمد ناشی از تغییر قیمت  '!$A$7:$A$98,'درآمد ناشی از تغییر قیمت  '!$Q$7:$Q$98),0)</f>
        <v>723877953</v>
      </c>
      <c r="P123" s="4"/>
      <c r="Q123" s="4">
        <f>IFERROR(_xlfn.XLOOKUP(A123,'درآمد ناشی ازفروش'!$A$7:$A$190,'درآمد ناشی ازفروش'!$Q$7:$Q$190),0)</f>
        <v>-78476180</v>
      </c>
      <c r="R123" s="4"/>
      <c r="S123" s="4">
        <f t="shared" si="6"/>
        <v>1080285233</v>
      </c>
      <c r="T123" s="143"/>
      <c r="U123" s="100">
        <f t="shared" si="7"/>
        <v>3.0114273870065204E-4</v>
      </c>
      <c r="V123" s="214"/>
      <c r="W123" s="214"/>
      <c r="X123" s="214"/>
      <c r="Y123" s="214"/>
      <c r="Z123" s="214"/>
      <c r="AA123" s="214"/>
    </row>
    <row r="124" spans="1:27" s="135" customFormat="1" ht="30.75">
      <c r="A124" s="213" t="s">
        <v>205</v>
      </c>
      <c r="C124" s="4">
        <v>0</v>
      </c>
      <c r="D124" s="4"/>
      <c r="E124" s="4">
        <f>IFERROR(_xlfn.XLOOKUP(A124,'درآمد ناشی از تغییر قیمت  '!$A$7:$A$98,'درآمد ناشی از تغییر قیمت  '!$I$7:$I$98),0)</f>
        <v>0</v>
      </c>
      <c r="F124" s="4"/>
      <c r="G124" s="4">
        <f>IFERROR(_xlfn.XLOOKUP(A124,'درآمد ناشی ازفروش'!$A$7:$A$188,'درآمد ناشی ازفروش'!$I$7:$I$188),0)</f>
        <v>0</v>
      </c>
      <c r="H124" s="4"/>
      <c r="I124" s="4">
        <f t="shared" si="4"/>
        <v>0</v>
      </c>
      <c r="J124" s="4"/>
      <c r="K124" s="100">
        <f t="shared" si="5"/>
        <v>0</v>
      </c>
      <c r="L124" s="4"/>
      <c r="M124" s="4">
        <v>2213133750</v>
      </c>
      <c r="N124" s="4"/>
      <c r="O124" s="4">
        <f>IFERROR(_xlfn.XLOOKUP(A124,'درآمد ناشی از تغییر قیمت  '!$A$7:$A$98,'درآمد ناشی از تغییر قیمت  '!$Q$7:$Q$98),0)</f>
        <v>0</v>
      </c>
      <c r="P124" s="4"/>
      <c r="Q124" s="4">
        <f>IFERROR(_xlfn.XLOOKUP(A124,'درآمد ناشی ازفروش'!$A$7:$A$190,'درآمد ناشی ازفروش'!$Q$7:$Q$190),0)</f>
        <v>-8223926188</v>
      </c>
      <c r="R124" s="4"/>
      <c r="S124" s="4">
        <f t="shared" si="6"/>
        <v>-6010792438</v>
      </c>
      <c r="T124" s="143"/>
      <c r="U124" s="100">
        <f t="shared" si="7"/>
        <v>-1.6755820048689762E-3</v>
      </c>
      <c r="V124" s="214"/>
      <c r="W124" s="214"/>
      <c r="X124" s="214"/>
      <c r="Y124" s="214"/>
      <c r="Z124" s="214"/>
      <c r="AA124" s="214"/>
    </row>
    <row r="125" spans="1:27" s="135" customFormat="1" ht="30.75">
      <c r="A125" s="213" t="s">
        <v>206</v>
      </c>
      <c r="C125" s="4">
        <v>0</v>
      </c>
      <c r="D125" s="4"/>
      <c r="E125" s="4">
        <f>IFERROR(_xlfn.XLOOKUP(A125,'درآمد ناشی از تغییر قیمت  '!$A$7:$A$98,'درآمد ناشی از تغییر قیمت  '!$I$7:$I$98),0)</f>
        <v>2053669726</v>
      </c>
      <c r="F125" s="4"/>
      <c r="G125" s="4">
        <f>IFERROR(_xlfn.XLOOKUP(A125,'درآمد ناشی ازفروش'!$A$7:$A$188,'درآمد ناشی ازفروش'!$I$7:$I$188),0)</f>
        <v>0</v>
      </c>
      <c r="H125" s="4"/>
      <c r="I125" s="4">
        <f t="shared" si="4"/>
        <v>2053669726</v>
      </c>
      <c r="J125" s="4"/>
      <c r="K125" s="100">
        <f t="shared" si="5"/>
        <v>1.3122001293928752E-3</v>
      </c>
      <c r="L125" s="4"/>
      <c r="M125" s="4">
        <v>8005097100</v>
      </c>
      <c r="N125" s="4"/>
      <c r="O125" s="4">
        <f>IFERROR(_xlfn.XLOOKUP(A125,'درآمد ناشی از تغییر قیمت  '!$A$7:$A$98,'درآمد ناشی از تغییر قیمت  '!$Q$7:$Q$98),0)</f>
        <v>-20337769950</v>
      </c>
      <c r="P125" s="4"/>
      <c r="Q125" s="4">
        <f>IFERROR(_xlfn.XLOOKUP(A125,'درآمد ناشی ازفروش'!$A$7:$A$190,'درآمد ناشی ازفروش'!$Q$7:$Q$190),0)</f>
        <v>-27455159345</v>
      </c>
      <c r="R125" s="4"/>
      <c r="S125" s="4">
        <f t="shared" si="6"/>
        <v>-39787832195</v>
      </c>
      <c r="T125" s="143"/>
      <c r="U125" s="100">
        <f t="shared" si="7"/>
        <v>-1.1091345496679833E-2</v>
      </c>
      <c r="V125" s="214"/>
      <c r="W125" s="214"/>
      <c r="X125" s="214"/>
      <c r="Y125" s="214"/>
      <c r="Z125" s="214"/>
      <c r="AA125" s="214"/>
    </row>
    <row r="126" spans="1:27" s="135" customFormat="1" ht="30.75">
      <c r="A126" s="213" t="s">
        <v>365</v>
      </c>
      <c r="C126" s="4">
        <v>0</v>
      </c>
      <c r="D126" s="4"/>
      <c r="E126" s="4">
        <f>IFERROR(_xlfn.XLOOKUP(A126,'درآمد ناشی از تغییر قیمت  '!$A$7:$A$98,'درآمد ناشی از تغییر قیمت  '!$I$7:$I$98),0)</f>
        <v>7494647261</v>
      </c>
      <c r="F126" s="4"/>
      <c r="G126" s="4">
        <f>IFERROR(_xlfn.XLOOKUP(A126,'درآمد ناشی ازفروش'!$A$7:$A$188,'درآمد ناشی ازفروش'!$I$7:$I$188),0)</f>
        <v>0</v>
      </c>
      <c r="H126" s="4"/>
      <c r="I126" s="4">
        <f t="shared" si="4"/>
        <v>7494647261</v>
      </c>
      <c r="J126" s="4"/>
      <c r="K126" s="100">
        <f t="shared" si="5"/>
        <v>4.7887335442165242E-3</v>
      </c>
      <c r="L126" s="4"/>
      <c r="M126" s="4">
        <v>0</v>
      </c>
      <c r="N126" s="4"/>
      <c r="O126" s="4">
        <f>IFERROR(_xlfn.XLOOKUP(A126,'درآمد ناشی از تغییر قیمت  '!$A$7:$A$98,'درآمد ناشی از تغییر قیمت  '!$Q$7:$Q$98),0)</f>
        <v>36269963060</v>
      </c>
      <c r="P126" s="4"/>
      <c r="Q126" s="4">
        <f>IFERROR(_xlfn.XLOOKUP(A126,'درآمد ناشی ازفروش'!$A$7:$A$190,'درآمد ناشی ازفروش'!$Q$7:$Q$190),0)</f>
        <v>0</v>
      </c>
      <c r="R126" s="4"/>
      <c r="S126" s="4">
        <f t="shared" si="6"/>
        <v>36269963060</v>
      </c>
      <c r="T126" s="143"/>
      <c r="U126" s="100">
        <f t="shared" si="7"/>
        <v>1.0110696392773779E-2</v>
      </c>
      <c r="V126" s="214"/>
      <c r="W126" s="214"/>
      <c r="X126" s="214"/>
      <c r="Y126" s="214"/>
      <c r="Z126" s="214"/>
      <c r="AA126" s="214"/>
    </row>
    <row r="127" spans="1:27" s="135" customFormat="1" ht="30.75">
      <c r="A127" s="213" t="s">
        <v>207</v>
      </c>
      <c r="C127" s="4">
        <v>0</v>
      </c>
      <c r="D127" s="4"/>
      <c r="E127" s="4">
        <f>IFERROR(_xlfn.XLOOKUP(A127,'درآمد ناشی از تغییر قیمت  '!$A$7:$A$98,'درآمد ناشی از تغییر قیمت  '!$I$7:$I$98),0)</f>
        <v>0</v>
      </c>
      <c r="F127" s="4"/>
      <c r="G127" s="4">
        <f>IFERROR(_xlfn.XLOOKUP(A127,'درآمد ناشی ازفروش'!$A$7:$A$188,'درآمد ناشی ازفروش'!$I$7:$I$188),0)</f>
        <v>0</v>
      </c>
      <c r="H127" s="4"/>
      <c r="I127" s="4">
        <f t="shared" si="4"/>
        <v>0</v>
      </c>
      <c r="J127" s="4"/>
      <c r="K127" s="100">
        <f t="shared" si="5"/>
        <v>0</v>
      </c>
      <c r="L127" s="4"/>
      <c r="M127" s="4">
        <v>5977641040</v>
      </c>
      <c r="N127" s="4"/>
      <c r="O127" s="4">
        <f>IFERROR(_xlfn.XLOOKUP(A127,'درآمد ناشی از تغییر قیمت  '!$A$7:$A$98,'درآمد ناشی از تغییر قیمت  '!$Q$7:$Q$98),0)</f>
        <v>0</v>
      </c>
      <c r="P127" s="4"/>
      <c r="Q127" s="4">
        <f>IFERROR(_xlfn.XLOOKUP(A127,'درآمد ناشی ازفروش'!$A$7:$A$190,'درآمد ناشی ازفروش'!$Q$7:$Q$190),0)</f>
        <v>-29296226557</v>
      </c>
      <c r="R127" s="4"/>
      <c r="S127" s="4">
        <f t="shared" si="6"/>
        <v>-23318585517</v>
      </c>
      <c r="T127" s="143"/>
      <c r="U127" s="100">
        <f t="shared" si="7"/>
        <v>-6.500341290155115E-3</v>
      </c>
      <c r="V127" s="214"/>
      <c r="W127" s="214"/>
      <c r="X127" s="214"/>
      <c r="Y127" s="214"/>
      <c r="Z127" s="214"/>
      <c r="AA127" s="214"/>
    </row>
    <row r="128" spans="1:27" s="135" customFormat="1" ht="30.75">
      <c r="A128" s="213" t="s">
        <v>208</v>
      </c>
      <c r="C128" s="4">
        <v>0</v>
      </c>
      <c r="D128" s="4"/>
      <c r="E128" s="4">
        <f>IFERROR(_xlfn.XLOOKUP(A128,'درآمد ناشی از تغییر قیمت  '!$A$7:$A$98,'درآمد ناشی از تغییر قیمت  '!$I$7:$I$98),0)</f>
        <v>1881060825</v>
      </c>
      <c r="F128" s="4"/>
      <c r="G128" s="4">
        <f>IFERROR(_xlfn.XLOOKUP(A128,'درآمد ناشی ازفروش'!$A$7:$A$188,'درآمد ناشی ازفروش'!$I$7:$I$188),0)</f>
        <v>0</v>
      </c>
      <c r="H128" s="4"/>
      <c r="I128" s="4">
        <f t="shared" si="4"/>
        <v>1881060825</v>
      </c>
      <c r="J128" s="4"/>
      <c r="K128" s="100">
        <f t="shared" si="5"/>
        <v>1.2019110116447559E-3</v>
      </c>
      <c r="L128" s="4"/>
      <c r="M128" s="4">
        <v>5644295040</v>
      </c>
      <c r="N128" s="4"/>
      <c r="O128" s="4">
        <f>IFERROR(_xlfn.XLOOKUP(A128,'درآمد ناشی از تغییر قیمت  '!$A$7:$A$98,'درآمد ناشی از تغییر قیمت  '!$Q$7:$Q$98),0)</f>
        <v>-2402023387</v>
      </c>
      <c r="P128" s="4"/>
      <c r="Q128" s="4">
        <f>IFERROR(_xlfn.XLOOKUP(A128,'درآمد ناشی ازفروش'!$A$7:$A$190,'درآمد ناشی ازفروش'!$Q$7:$Q$190),0)</f>
        <v>-929587891</v>
      </c>
      <c r="R128" s="4"/>
      <c r="S128" s="4">
        <f t="shared" si="6"/>
        <v>2312683762</v>
      </c>
      <c r="T128" s="143"/>
      <c r="U128" s="100">
        <f t="shared" si="7"/>
        <v>6.4468892155744844E-4</v>
      </c>
      <c r="V128" s="214"/>
      <c r="W128" s="214"/>
      <c r="X128" s="214"/>
      <c r="Y128" s="214"/>
      <c r="Z128" s="214"/>
      <c r="AA128" s="214"/>
    </row>
    <row r="129" spans="1:27" s="135" customFormat="1" ht="30.75">
      <c r="A129" s="213" t="s">
        <v>209</v>
      </c>
      <c r="C129" s="4">
        <v>0</v>
      </c>
      <c r="D129" s="4"/>
      <c r="E129" s="4">
        <f>IFERROR(_xlfn.XLOOKUP(A129,'درآمد ناشی از تغییر قیمت  '!$A$7:$A$98,'درآمد ناشی از تغییر قیمت  '!$I$7:$I$98),0)</f>
        <v>0</v>
      </c>
      <c r="F129" s="4"/>
      <c r="G129" s="4">
        <f>IFERROR(_xlfn.XLOOKUP(A129,'درآمد ناشی ازفروش'!$A$7:$A$188,'درآمد ناشی ازفروش'!$I$7:$I$188),0)</f>
        <v>0</v>
      </c>
      <c r="H129" s="4"/>
      <c r="I129" s="4">
        <f t="shared" si="4"/>
        <v>0</v>
      </c>
      <c r="J129" s="4"/>
      <c r="K129" s="100">
        <f t="shared" si="5"/>
        <v>0</v>
      </c>
      <c r="L129" s="4"/>
      <c r="M129" s="4">
        <v>309744270</v>
      </c>
      <c r="N129" s="4"/>
      <c r="O129" s="4">
        <f>IFERROR(_xlfn.XLOOKUP(A129,'درآمد ناشی از تغییر قیمت  '!$A$7:$A$98,'درآمد ناشی از تغییر قیمت  '!$Q$7:$Q$98),0)</f>
        <v>0</v>
      </c>
      <c r="P129" s="4"/>
      <c r="Q129" s="4">
        <f>IFERROR(_xlfn.XLOOKUP(A129,'درآمد ناشی ازفروش'!$A$7:$A$190,'درآمد ناشی ازفروش'!$Q$7:$Q$190),0)</f>
        <v>-5134399207</v>
      </c>
      <c r="R129" s="4"/>
      <c r="S129" s="4">
        <f t="shared" si="6"/>
        <v>-4824654937</v>
      </c>
      <c r="T129" s="143"/>
      <c r="U129" s="100">
        <f t="shared" si="7"/>
        <v>-1.3449316501152264E-3</v>
      </c>
      <c r="V129" s="214"/>
      <c r="W129" s="214"/>
      <c r="X129" s="214"/>
      <c r="Y129" s="214"/>
      <c r="Z129" s="214"/>
      <c r="AA129" s="214"/>
    </row>
    <row r="130" spans="1:27" s="135" customFormat="1" ht="30.75">
      <c r="A130" s="213" t="s">
        <v>210</v>
      </c>
      <c r="C130" s="4">
        <v>0</v>
      </c>
      <c r="D130" s="4"/>
      <c r="E130" s="4">
        <f>IFERROR(_xlfn.XLOOKUP(A130,'درآمد ناشی از تغییر قیمت  '!$A$7:$A$98,'درآمد ناشی از تغییر قیمت  '!$I$7:$I$98),0)</f>
        <v>0</v>
      </c>
      <c r="F130" s="4"/>
      <c r="G130" s="4">
        <f>IFERROR(_xlfn.XLOOKUP(A130,'درآمد ناشی ازفروش'!$A$7:$A$188,'درآمد ناشی ازفروش'!$I$7:$I$188),0)</f>
        <v>0</v>
      </c>
      <c r="H130" s="4"/>
      <c r="I130" s="4">
        <f t="shared" si="4"/>
        <v>0</v>
      </c>
      <c r="J130" s="4"/>
      <c r="K130" s="100">
        <f t="shared" si="5"/>
        <v>0</v>
      </c>
      <c r="L130" s="4"/>
      <c r="M130" s="4">
        <v>4143530040</v>
      </c>
      <c r="N130" s="4"/>
      <c r="O130" s="4">
        <f>IFERROR(_xlfn.XLOOKUP(A130,'درآمد ناشی از تغییر قیمت  '!$A$7:$A$98,'درآمد ناشی از تغییر قیمت  '!$Q$7:$Q$98),0)</f>
        <v>0</v>
      </c>
      <c r="P130" s="4"/>
      <c r="Q130" s="4">
        <f>IFERROR(_xlfn.XLOOKUP(A130,'درآمد ناشی ازفروش'!$A$7:$A$190,'درآمد ناشی ازفروش'!$Q$7:$Q$190),0)</f>
        <v>-16946385191</v>
      </c>
      <c r="R130" s="4"/>
      <c r="S130" s="4">
        <f t="shared" si="6"/>
        <v>-12802855151</v>
      </c>
      <c r="T130" s="143"/>
      <c r="U130" s="100">
        <f t="shared" si="7"/>
        <v>-3.5689526669294845E-3</v>
      </c>
      <c r="V130" s="214"/>
      <c r="W130" s="214"/>
      <c r="X130" s="214"/>
      <c r="Y130" s="214"/>
      <c r="Z130" s="214"/>
      <c r="AA130" s="214"/>
    </row>
    <row r="131" spans="1:27" s="135" customFormat="1" ht="30.75">
      <c r="A131" s="213" t="s">
        <v>322</v>
      </c>
      <c r="C131" s="4">
        <v>0</v>
      </c>
      <c r="D131" s="4"/>
      <c r="E131" s="4">
        <f>IFERROR(_xlfn.XLOOKUP(A131,'درآمد ناشی از تغییر قیمت  '!$A$7:$A$98,'درآمد ناشی از تغییر قیمت  '!$I$7:$I$98),0)</f>
        <v>0</v>
      </c>
      <c r="F131" s="4"/>
      <c r="G131" s="4">
        <f>IFERROR(_xlfn.XLOOKUP(A131,'درآمد ناشی ازفروش'!$A$7:$A$188,'درآمد ناشی ازفروش'!$I$7:$I$188),0)</f>
        <v>0</v>
      </c>
      <c r="H131" s="4"/>
      <c r="I131" s="4">
        <f t="shared" si="4"/>
        <v>0</v>
      </c>
      <c r="J131" s="4"/>
      <c r="K131" s="100">
        <f t="shared" si="5"/>
        <v>0</v>
      </c>
      <c r="L131" s="4"/>
      <c r="M131" s="4">
        <v>1924266120</v>
      </c>
      <c r="N131" s="4"/>
      <c r="O131" s="4">
        <f>IFERROR(_xlfn.XLOOKUP(A131,'درآمد ناشی از تغییر قیمت  '!$A$7:$A$98,'درآمد ناشی از تغییر قیمت  '!$Q$7:$Q$98),0)</f>
        <v>0</v>
      </c>
      <c r="P131" s="4"/>
      <c r="Q131" s="4">
        <f>IFERROR(_xlfn.XLOOKUP(A131,'درآمد ناشی ازفروش'!$A$7:$A$190,'درآمد ناشی ازفروش'!$Q$7:$Q$190),0)</f>
        <v>-795858198</v>
      </c>
      <c r="R131" s="4"/>
      <c r="S131" s="4">
        <f t="shared" si="6"/>
        <v>1128407922</v>
      </c>
      <c r="T131" s="143"/>
      <c r="U131" s="100">
        <f t="shared" si="7"/>
        <v>3.1455752760677763E-4</v>
      </c>
      <c r="V131" s="214"/>
      <c r="W131" s="214"/>
      <c r="X131" s="214"/>
      <c r="Y131" s="214"/>
      <c r="Z131" s="214"/>
      <c r="AA131" s="214"/>
    </row>
    <row r="132" spans="1:27" s="135" customFormat="1" ht="30.75">
      <c r="A132" s="213" t="s">
        <v>211</v>
      </c>
      <c r="C132" s="4">
        <v>0</v>
      </c>
      <c r="D132" s="4"/>
      <c r="E132" s="4">
        <f>IFERROR(_xlfn.XLOOKUP(A132,'درآمد ناشی از تغییر قیمت  '!$A$7:$A$98,'درآمد ناشی از تغییر قیمت  '!$I$7:$I$98),0)</f>
        <v>0</v>
      </c>
      <c r="F132" s="4"/>
      <c r="G132" s="4">
        <f>IFERROR(_xlfn.XLOOKUP(A132,'درآمد ناشی ازفروش'!$A$7:$A$188,'درآمد ناشی ازفروش'!$I$7:$I$188),0)</f>
        <v>0</v>
      </c>
      <c r="H132" s="4"/>
      <c r="I132" s="4">
        <f t="shared" si="4"/>
        <v>0</v>
      </c>
      <c r="J132" s="4"/>
      <c r="K132" s="100">
        <f t="shared" si="5"/>
        <v>0</v>
      </c>
      <c r="L132" s="4"/>
      <c r="M132" s="4">
        <v>792213000</v>
      </c>
      <c r="N132" s="4"/>
      <c r="O132" s="4">
        <f>IFERROR(_xlfn.XLOOKUP(A132,'درآمد ناشی از تغییر قیمت  '!$A$7:$A$98,'درآمد ناشی از تغییر قیمت  '!$Q$7:$Q$98),0)</f>
        <v>0</v>
      </c>
      <c r="P132" s="4"/>
      <c r="Q132" s="4">
        <f>IFERROR(_xlfn.XLOOKUP(A132,'درآمد ناشی ازفروش'!$A$7:$A$190,'درآمد ناشی ازفروش'!$Q$7:$Q$190),0)</f>
        <v>-9583868821</v>
      </c>
      <c r="R132" s="4"/>
      <c r="S132" s="4">
        <f t="shared" si="6"/>
        <v>-8791655821</v>
      </c>
      <c r="T132" s="143"/>
      <c r="U132" s="100">
        <f t="shared" si="7"/>
        <v>-2.4507817294670631E-3</v>
      </c>
      <c r="V132" s="214"/>
      <c r="W132" s="214"/>
      <c r="X132" s="214"/>
      <c r="Y132" s="214"/>
      <c r="Z132" s="214"/>
      <c r="AA132" s="214"/>
    </row>
    <row r="133" spans="1:27" s="135" customFormat="1" ht="30.75">
      <c r="A133" s="213" t="s">
        <v>212</v>
      </c>
      <c r="C133" s="4">
        <v>0</v>
      </c>
      <c r="D133" s="4"/>
      <c r="E133" s="4">
        <f>IFERROR(_xlfn.XLOOKUP(A133,'درآمد ناشی از تغییر قیمت  '!$A$7:$A$98,'درآمد ناشی از تغییر قیمت  '!$I$7:$I$98),0)</f>
        <v>0</v>
      </c>
      <c r="F133" s="4"/>
      <c r="G133" s="4">
        <f>IFERROR(_xlfn.XLOOKUP(A133,'درآمد ناشی ازفروش'!$A$7:$A$188,'درآمد ناشی ازفروش'!$I$7:$I$188),0)</f>
        <v>0</v>
      </c>
      <c r="H133" s="4"/>
      <c r="I133" s="4">
        <f t="shared" si="4"/>
        <v>0</v>
      </c>
      <c r="J133" s="4"/>
      <c r="K133" s="100">
        <f t="shared" si="5"/>
        <v>0</v>
      </c>
      <c r="L133" s="4"/>
      <c r="M133" s="4">
        <v>4717999660</v>
      </c>
      <c r="N133" s="4"/>
      <c r="O133" s="4">
        <f>IFERROR(_xlfn.XLOOKUP(A133,'درآمد ناشی از تغییر قیمت  '!$A$7:$A$98,'درآمد ناشی از تغییر قیمت  '!$Q$7:$Q$98),0)</f>
        <v>0</v>
      </c>
      <c r="P133" s="4"/>
      <c r="Q133" s="4">
        <f>IFERROR(_xlfn.XLOOKUP(A133,'درآمد ناشی ازفروش'!$A$7:$A$190,'درآمد ناشی ازفروش'!$Q$7:$Q$190),0)</f>
        <v>-15955102637</v>
      </c>
      <c r="R133" s="4"/>
      <c r="S133" s="4">
        <f t="shared" si="6"/>
        <v>-11237102977</v>
      </c>
      <c r="T133" s="143"/>
      <c r="U133" s="100">
        <f t="shared" si="7"/>
        <v>-3.1324800730244081E-3</v>
      </c>
      <c r="V133" s="214"/>
      <c r="W133" s="214"/>
      <c r="X133" s="214"/>
      <c r="Y133" s="214"/>
      <c r="Z133" s="214"/>
      <c r="AA133" s="214"/>
    </row>
    <row r="134" spans="1:27" s="135" customFormat="1" ht="30.75">
      <c r="A134" s="213" t="s">
        <v>213</v>
      </c>
      <c r="C134" s="4">
        <v>0</v>
      </c>
      <c r="D134" s="4"/>
      <c r="E134" s="4">
        <f>IFERROR(_xlfn.XLOOKUP(A134,'درآمد ناشی از تغییر قیمت  '!$A$7:$A$98,'درآمد ناشی از تغییر قیمت  '!$I$7:$I$98),0)</f>
        <v>975004915</v>
      </c>
      <c r="F134" s="4"/>
      <c r="G134" s="4">
        <f>IFERROR(_xlfn.XLOOKUP(A134,'درآمد ناشی ازفروش'!$A$7:$A$188,'درآمد ناشی ازفروش'!$I$7:$I$188),0)</f>
        <v>0</v>
      </c>
      <c r="H134" s="4"/>
      <c r="I134" s="4">
        <f t="shared" si="4"/>
        <v>975004915</v>
      </c>
      <c r="J134" s="4"/>
      <c r="K134" s="100">
        <f t="shared" si="5"/>
        <v>6.2298312110468793E-4</v>
      </c>
      <c r="L134" s="4"/>
      <c r="M134" s="4">
        <v>1398617145</v>
      </c>
      <c r="N134" s="4"/>
      <c r="O134" s="4">
        <f>IFERROR(_xlfn.XLOOKUP(A134,'درآمد ناشی از تغییر قیمت  '!$A$7:$A$98,'درآمد ناشی از تغییر قیمت  '!$Q$7:$Q$98),0)</f>
        <v>431271806</v>
      </c>
      <c r="P134" s="4"/>
      <c r="Q134" s="4">
        <f>IFERROR(_xlfn.XLOOKUP(A134,'درآمد ناشی ازفروش'!$A$7:$A$190,'درآمد ناشی ازفروش'!$Q$7:$Q$190),0)</f>
        <v>5731260396</v>
      </c>
      <c r="R134" s="4"/>
      <c r="S134" s="4">
        <f t="shared" si="6"/>
        <v>7561149347</v>
      </c>
      <c r="T134" s="143"/>
      <c r="U134" s="100">
        <f t="shared" si="7"/>
        <v>2.107762980113074E-3</v>
      </c>
      <c r="V134" s="214"/>
      <c r="W134" s="214"/>
      <c r="X134" s="214"/>
      <c r="Y134" s="214"/>
      <c r="Z134" s="214"/>
      <c r="AA134" s="214"/>
    </row>
    <row r="135" spans="1:27" s="135" customFormat="1" ht="30.75">
      <c r="A135" s="213" t="s">
        <v>214</v>
      </c>
      <c r="C135" s="4">
        <v>0</v>
      </c>
      <c r="D135" s="4"/>
      <c r="E135" s="4">
        <f>IFERROR(_xlfn.XLOOKUP(A135,'درآمد ناشی از تغییر قیمت  '!$A$7:$A$98,'درآمد ناشی از تغییر قیمت  '!$I$7:$I$98),0)</f>
        <v>0</v>
      </c>
      <c r="F135" s="4"/>
      <c r="G135" s="4">
        <f>IFERROR(_xlfn.XLOOKUP(A135,'درآمد ناشی ازفروش'!$A$7:$A$188,'درآمد ناشی ازفروش'!$I$7:$I$188),0)</f>
        <v>0</v>
      </c>
      <c r="H135" s="4"/>
      <c r="I135" s="4">
        <f t="shared" si="4"/>
        <v>0</v>
      </c>
      <c r="J135" s="4"/>
      <c r="K135" s="100">
        <f t="shared" si="5"/>
        <v>0</v>
      </c>
      <c r="L135" s="4"/>
      <c r="M135" s="4">
        <v>0</v>
      </c>
      <c r="N135" s="4"/>
      <c r="O135" s="4">
        <f>IFERROR(_xlfn.XLOOKUP(A135,'درآمد ناشی از تغییر قیمت  '!$A$7:$A$98,'درآمد ناشی از تغییر قیمت  '!$Q$7:$Q$98),0)</f>
        <v>0</v>
      </c>
      <c r="P135" s="4"/>
      <c r="Q135" s="4">
        <f>IFERROR(_xlfn.XLOOKUP(A135,'درآمد ناشی ازفروش'!$A$7:$A$190,'درآمد ناشی ازفروش'!$Q$7:$Q$190),0)</f>
        <v>15315662481</v>
      </c>
      <c r="R135" s="4"/>
      <c r="S135" s="4">
        <f t="shared" si="6"/>
        <v>15315662481</v>
      </c>
      <c r="T135" s="143"/>
      <c r="U135" s="100">
        <f t="shared" si="7"/>
        <v>4.2694284839337078E-3</v>
      </c>
      <c r="V135" s="214"/>
      <c r="W135" s="214"/>
      <c r="X135" s="214"/>
      <c r="Y135" s="214"/>
      <c r="Z135" s="214"/>
      <c r="AA135" s="214"/>
    </row>
    <row r="136" spans="1:27" s="135" customFormat="1" ht="30.75">
      <c r="A136" s="213" t="s">
        <v>323</v>
      </c>
      <c r="C136" s="4">
        <v>0</v>
      </c>
      <c r="D136" s="4"/>
      <c r="E136" s="4">
        <f>IFERROR(_xlfn.XLOOKUP(A136,'درآمد ناشی از تغییر قیمت  '!$A$7:$A$98,'درآمد ناشی از تغییر قیمت  '!$I$7:$I$98),0)</f>
        <v>152088973801</v>
      </c>
      <c r="F136" s="4"/>
      <c r="G136" s="4">
        <f>IFERROR(_xlfn.XLOOKUP(A136,'درآمد ناشی ازفروش'!$A$7:$A$188,'درآمد ناشی ازفروش'!$I$7:$I$188),0)</f>
        <v>0</v>
      </c>
      <c r="H136" s="4"/>
      <c r="I136" s="4">
        <f t="shared" si="4"/>
        <v>152088973801</v>
      </c>
      <c r="J136" s="4"/>
      <c r="K136" s="100">
        <f t="shared" si="5"/>
        <v>9.717783174883389E-2</v>
      </c>
      <c r="L136" s="4"/>
      <c r="M136" s="4">
        <v>0</v>
      </c>
      <c r="N136" s="4"/>
      <c r="O136" s="4">
        <f>IFERROR(_xlfn.XLOOKUP(A136,'درآمد ناشی از تغییر قیمت  '!$A$7:$A$98,'درآمد ناشی از تغییر قیمت  '!$Q$7:$Q$98),0)</f>
        <v>48387005928</v>
      </c>
      <c r="P136" s="4"/>
      <c r="Q136" s="4">
        <f>IFERROR(_xlfn.XLOOKUP(A136,'درآمد ناشی ازفروش'!$A$7:$A$190,'درآمد ناشی ازفروش'!$Q$7:$Q$190),0)</f>
        <v>0</v>
      </c>
      <c r="R136" s="4"/>
      <c r="S136" s="4">
        <f t="shared" si="6"/>
        <v>48387005928</v>
      </c>
      <c r="T136" s="143"/>
      <c r="U136" s="100">
        <f t="shared" si="7"/>
        <v>1.348847048683355E-2</v>
      </c>
      <c r="V136" s="214"/>
      <c r="W136" s="214"/>
      <c r="X136" s="214"/>
      <c r="Y136" s="214"/>
      <c r="Z136" s="214"/>
      <c r="AA136" s="214"/>
    </row>
    <row r="137" spans="1:27" s="135" customFormat="1" ht="30.75">
      <c r="A137" s="213" t="s">
        <v>215</v>
      </c>
      <c r="C137" s="4">
        <v>0</v>
      </c>
      <c r="D137" s="4"/>
      <c r="E137" s="4">
        <f>IFERROR(_xlfn.XLOOKUP(A137,'درآمد ناشی از تغییر قیمت  '!$A$7:$A$98,'درآمد ناشی از تغییر قیمت  '!$I$7:$I$98),0)</f>
        <v>0</v>
      </c>
      <c r="F137" s="4"/>
      <c r="G137" s="4">
        <f>IFERROR(_xlfn.XLOOKUP(A137,'درآمد ناشی ازفروش'!$A$7:$A$188,'درآمد ناشی ازفروش'!$I$7:$I$188),0)</f>
        <v>0</v>
      </c>
      <c r="H137" s="4"/>
      <c r="I137" s="4">
        <f t="shared" si="4"/>
        <v>0</v>
      </c>
      <c r="J137" s="4"/>
      <c r="K137" s="100">
        <f t="shared" si="5"/>
        <v>0</v>
      </c>
      <c r="L137" s="4"/>
      <c r="M137" s="4">
        <v>178278860</v>
      </c>
      <c r="N137" s="4"/>
      <c r="O137" s="4">
        <f>IFERROR(_xlfn.XLOOKUP(A137,'درآمد ناشی از تغییر قیمت  '!$A$7:$A$98,'درآمد ناشی از تغییر قیمت  '!$Q$7:$Q$98),0)</f>
        <v>0</v>
      </c>
      <c r="P137" s="4"/>
      <c r="Q137" s="4">
        <f>IFERROR(_xlfn.XLOOKUP(A137,'درآمد ناشی ازفروش'!$A$7:$A$190,'درآمد ناشی ازفروش'!$Q$7:$Q$190),0)</f>
        <v>-1525571630</v>
      </c>
      <c r="R137" s="4"/>
      <c r="S137" s="4">
        <f t="shared" si="6"/>
        <v>-1347292770</v>
      </c>
      <c r="T137" s="143"/>
      <c r="U137" s="100">
        <f t="shared" si="7"/>
        <v>-3.7557435961858387E-4</v>
      </c>
      <c r="V137" s="214"/>
      <c r="W137" s="214"/>
      <c r="X137" s="214"/>
      <c r="Y137" s="214"/>
      <c r="Z137" s="214"/>
      <c r="AA137" s="214"/>
    </row>
    <row r="138" spans="1:27" s="135" customFormat="1" ht="30.75">
      <c r="A138" s="213" t="s">
        <v>216</v>
      </c>
      <c r="C138" s="4">
        <v>0</v>
      </c>
      <c r="D138" s="4"/>
      <c r="E138" s="4">
        <f>IFERROR(_xlfn.XLOOKUP(A138,'درآمد ناشی از تغییر قیمت  '!$A$7:$A$98,'درآمد ناشی از تغییر قیمت  '!$I$7:$I$98),0)</f>
        <v>0</v>
      </c>
      <c r="F138" s="4"/>
      <c r="G138" s="4">
        <f>IFERROR(_xlfn.XLOOKUP(A138,'درآمد ناشی ازفروش'!$A$7:$A$188,'درآمد ناشی ازفروش'!$I$7:$I$188),0)</f>
        <v>0</v>
      </c>
      <c r="H138" s="4"/>
      <c r="I138" s="4">
        <f t="shared" si="4"/>
        <v>0</v>
      </c>
      <c r="J138" s="4"/>
      <c r="K138" s="100">
        <f t="shared" si="5"/>
        <v>0</v>
      </c>
      <c r="L138" s="4"/>
      <c r="M138" s="4">
        <v>0</v>
      </c>
      <c r="N138" s="4"/>
      <c r="O138" s="4">
        <f>IFERROR(_xlfn.XLOOKUP(A138,'درآمد ناشی از تغییر قیمت  '!$A$7:$A$98,'درآمد ناشی از تغییر قیمت  '!$Q$7:$Q$98),0)</f>
        <v>0</v>
      </c>
      <c r="P138" s="4"/>
      <c r="Q138" s="4">
        <f>IFERROR(_xlfn.XLOOKUP(A138,'درآمد ناشی ازفروش'!$A$7:$A$190,'درآمد ناشی ازفروش'!$Q$7:$Q$190),0)</f>
        <v>-8024268753</v>
      </c>
      <c r="R138" s="4"/>
      <c r="S138" s="4">
        <f t="shared" si="6"/>
        <v>-8024268753</v>
      </c>
      <c r="T138" s="143"/>
      <c r="U138" s="100">
        <f t="shared" si="7"/>
        <v>-2.2368631862511867E-3</v>
      </c>
      <c r="V138" s="214"/>
      <c r="W138" s="214"/>
      <c r="X138" s="214"/>
      <c r="Y138" s="214"/>
      <c r="Z138" s="214"/>
      <c r="AA138" s="214"/>
    </row>
    <row r="139" spans="1:27" s="135" customFormat="1" ht="30.75">
      <c r="A139" s="213" t="s">
        <v>307</v>
      </c>
      <c r="C139" s="4">
        <v>0</v>
      </c>
      <c r="D139" s="4"/>
      <c r="E139" s="4">
        <f>IFERROR(_xlfn.XLOOKUP(A139,'درآمد ناشی از تغییر قیمت  '!$A$7:$A$98,'درآمد ناشی از تغییر قیمت  '!$I$7:$I$98),0)</f>
        <v>0</v>
      </c>
      <c r="F139" s="4"/>
      <c r="G139" s="4">
        <f>IFERROR(_xlfn.XLOOKUP(A139,'درآمد ناشی ازفروش'!$A$7:$A$188,'درآمد ناشی ازفروش'!$I$7:$I$188),0)</f>
        <v>0</v>
      </c>
      <c r="H139" s="4"/>
      <c r="I139" s="4">
        <f t="shared" si="4"/>
        <v>0</v>
      </c>
      <c r="J139" s="4"/>
      <c r="K139" s="100">
        <f t="shared" si="5"/>
        <v>0</v>
      </c>
      <c r="L139" s="4"/>
      <c r="M139" s="4">
        <v>0</v>
      </c>
      <c r="N139" s="4"/>
      <c r="O139" s="4">
        <f>IFERROR(_xlfn.XLOOKUP(A139,'درآمد ناشی از تغییر قیمت  '!$A$7:$A$98,'درآمد ناشی از تغییر قیمت  '!$Q$7:$Q$98),0)</f>
        <v>0</v>
      </c>
      <c r="P139" s="4"/>
      <c r="Q139" s="4">
        <f>IFERROR(_xlfn.XLOOKUP(A139,'درآمد ناشی ازفروش'!$A$7:$A$190,'درآمد ناشی ازفروش'!$Q$7:$Q$190),0)</f>
        <v>2248291575</v>
      </c>
      <c r="R139" s="4"/>
      <c r="S139" s="4">
        <f t="shared" si="6"/>
        <v>2248291575</v>
      </c>
      <c r="T139" s="143"/>
      <c r="U139" s="100">
        <f t="shared" si="7"/>
        <v>6.2673881083506614E-4</v>
      </c>
      <c r="V139" s="214"/>
      <c r="W139" s="214"/>
      <c r="X139" s="214"/>
      <c r="Y139" s="214"/>
      <c r="Z139" s="214"/>
      <c r="AA139" s="214"/>
    </row>
    <row r="140" spans="1:27" s="135" customFormat="1" ht="30.75">
      <c r="A140" s="213" t="s">
        <v>217</v>
      </c>
      <c r="C140" s="4">
        <v>0</v>
      </c>
      <c r="D140" s="4"/>
      <c r="E140" s="4">
        <f>IFERROR(_xlfn.XLOOKUP(A140,'درآمد ناشی از تغییر قیمت  '!$A$7:$A$98,'درآمد ناشی از تغییر قیمت  '!$I$7:$I$98),0)</f>
        <v>0</v>
      </c>
      <c r="F140" s="4"/>
      <c r="G140" s="4">
        <f>IFERROR(_xlfn.XLOOKUP(A140,'درآمد ناشی ازفروش'!$A$7:$A$188,'درآمد ناشی ازفروش'!$I$7:$I$188),0)</f>
        <v>0</v>
      </c>
      <c r="H140" s="4"/>
      <c r="I140" s="4">
        <f t="shared" ref="I140:I203" si="8">G140+E140+C140</f>
        <v>0</v>
      </c>
      <c r="J140" s="4"/>
      <c r="K140" s="100">
        <f t="shared" ref="K140:K203" si="9">I140/1565058316943</f>
        <v>0</v>
      </c>
      <c r="L140" s="4"/>
      <c r="M140" s="4">
        <v>2309559852</v>
      </c>
      <c r="N140" s="4"/>
      <c r="O140" s="4">
        <f>IFERROR(_xlfn.XLOOKUP(A140,'درآمد ناشی از تغییر قیمت  '!$A$7:$A$98,'درآمد ناشی از تغییر قیمت  '!$Q$7:$Q$98),0)</f>
        <v>0</v>
      </c>
      <c r="P140" s="4"/>
      <c r="Q140" s="4">
        <f>IFERROR(_xlfn.XLOOKUP(A140,'درآمد ناشی ازفروش'!$A$7:$A$190,'درآمد ناشی ازفروش'!$Q$7:$Q$190),0)</f>
        <v>-6228535907</v>
      </c>
      <c r="R140" s="4"/>
      <c r="S140" s="4">
        <f t="shared" ref="S140:S203" si="10">Q140+O140+M140</f>
        <v>-3918976055</v>
      </c>
      <c r="T140" s="143"/>
      <c r="U140" s="100">
        <f t="shared" ref="U140:U203" si="11">S140/3587286340229</f>
        <v>-1.0924625701191799E-3</v>
      </c>
      <c r="V140" s="214"/>
      <c r="W140" s="214"/>
      <c r="X140" s="214"/>
      <c r="Y140" s="214"/>
      <c r="Z140" s="214"/>
      <c r="AA140" s="214"/>
    </row>
    <row r="141" spans="1:27" s="135" customFormat="1" ht="30.75">
      <c r="A141" s="213" t="s">
        <v>218</v>
      </c>
      <c r="C141" s="4">
        <v>0</v>
      </c>
      <c r="D141" s="4"/>
      <c r="E141" s="4">
        <f>IFERROR(_xlfn.XLOOKUP(A141,'درآمد ناشی از تغییر قیمت  '!$A$7:$A$98,'درآمد ناشی از تغییر قیمت  '!$I$7:$I$98),0)</f>
        <v>8163762546</v>
      </c>
      <c r="F141" s="4"/>
      <c r="G141" s="4">
        <f>IFERROR(_xlfn.XLOOKUP(A141,'درآمد ناشی ازفروش'!$A$7:$A$188,'درآمد ناشی ازفروش'!$I$7:$I$188),0)</f>
        <v>162935839</v>
      </c>
      <c r="H141" s="4"/>
      <c r="I141" s="4">
        <f t="shared" si="8"/>
        <v>8326698385</v>
      </c>
      <c r="J141" s="4"/>
      <c r="K141" s="100">
        <f t="shared" si="9"/>
        <v>5.3203757935770656E-3</v>
      </c>
      <c r="L141" s="4"/>
      <c r="M141" s="4">
        <v>10298868300</v>
      </c>
      <c r="N141" s="4"/>
      <c r="O141" s="4">
        <f>IFERROR(_xlfn.XLOOKUP(A141,'درآمد ناشی از تغییر قیمت  '!$A$7:$A$98,'درآمد ناشی از تغییر قیمت  '!$Q$7:$Q$98),0)</f>
        <v>39250385064</v>
      </c>
      <c r="P141" s="4"/>
      <c r="Q141" s="4">
        <f>IFERROR(_xlfn.XLOOKUP(A141,'درآمد ناشی ازفروش'!$A$7:$A$190,'درآمد ناشی ازفروش'!$Q$7:$Q$190),0)</f>
        <v>-692990199</v>
      </c>
      <c r="R141" s="4"/>
      <c r="S141" s="4">
        <f t="shared" si="10"/>
        <v>48856263165</v>
      </c>
      <c r="T141" s="143"/>
      <c r="U141" s="100">
        <f t="shared" si="11"/>
        <v>1.36192816885315E-2</v>
      </c>
      <c r="V141" s="214"/>
      <c r="W141" s="214"/>
      <c r="X141" s="214"/>
      <c r="Y141" s="214"/>
      <c r="Z141" s="214"/>
      <c r="AA141" s="214"/>
    </row>
    <row r="142" spans="1:27" s="135" customFormat="1" ht="30.75">
      <c r="A142" s="213" t="s">
        <v>324</v>
      </c>
      <c r="C142" s="4">
        <v>0</v>
      </c>
      <c r="D142" s="4"/>
      <c r="E142" s="4">
        <f>IFERROR(_xlfn.XLOOKUP(A142,'درآمد ناشی از تغییر قیمت  '!$A$7:$A$98,'درآمد ناشی از تغییر قیمت  '!$I$7:$I$98),0)</f>
        <v>102931859413</v>
      </c>
      <c r="F142" s="4"/>
      <c r="G142" s="4">
        <f>IFERROR(_xlfn.XLOOKUP(A142,'درآمد ناشی ازفروش'!$A$7:$A$188,'درآمد ناشی ازفروش'!$I$7:$I$188),0)</f>
        <v>0</v>
      </c>
      <c r="H142" s="4"/>
      <c r="I142" s="4">
        <f t="shared" si="8"/>
        <v>102931859413</v>
      </c>
      <c r="J142" s="4"/>
      <c r="K142" s="100">
        <f t="shared" si="9"/>
        <v>6.5768705420546206E-2</v>
      </c>
      <c r="L142" s="4"/>
      <c r="M142" s="4">
        <v>0</v>
      </c>
      <c r="N142" s="4"/>
      <c r="O142" s="4">
        <f>IFERROR(_xlfn.XLOOKUP(A142,'درآمد ناشی از تغییر قیمت  '!$A$7:$A$98,'درآمد ناشی از تغییر قیمت  '!$Q$7:$Q$98),0)</f>
        <v>18964393838</v>
      </c>
      <c r="P142" s="4"/>
      <c r="Q142" s="4">
        <f>IFERROR(_xlfn.XLOOKUP(A142,'درآمد ناشی ازفروش'!$A$7:$A$190,'درآمد ناشی ازفروش'!$Q$7:$Q$190),0)</f>
        <v>0</v>
      </c>
      <c r="R142" s="4"/>
      <c r="S142" s="4">
        <f t="shared" si="10"/>
        <v>18964393838</v>
      </c>
      <c r="T142" s="143"/>
      <c r="U142" s="100">
        <f t="shared" si="11"/>
        <v>5.2865570348614487E-3</v>
      </c>
      <c r="V142" s="214"/>
      <c r="W142" s="214"/>
      <c r="X142" s="214"/>
      <c r="Y142" s="214"/>
      <c r="Z142" s="214"/>
      <c r="AA142" s="214"/>
    </row>
    <row r="143" spans="1:27" s="135" customFormat="1" ht="30.75">
      <c r="A143" s="213" t="s">
        <v>219</v>
      </c>
      <c r="C143" s="4">
        <v>0</v>
      </c>
      <c r="D143" s="4"/>
      <c r="E143" s="4">
        <f>IFERROR(_xlfn.XLOOKUP(A143,'درآمد ناشی از تغییر قیمت  '!$A$7:$A$98,'درآمد ناشی از تغییر قیمت  '!$I$7:$I$98),0)</f>
        <v>0</v>
      </c>
      <c r="F143" s="4"/>
      <c r="G143" s="4">
        <f>IFERROR(_xlfn.XLOOKUP(A143,'درآمد ناشی ازفروش'!$A$7:$A$188,'درآمد ناشی ازفروش'!$I$7:$I$188),0)</f>
        <v>0</v>
      </c>
      <c r="H143" s="4"/>
      <c r="I143" s="4">
        <f t="shared" si="8"/>
        <v>0</v>
      </c>
      <c r="J143" s="4"/>
      <c r="K143" s="100">
        <f t="shared" si="9"/>
        <v>0</v>
      </c>
      <c r="L143" s="4"/>
      <c r="M143" s="4">
        <v>0</v>
      </c>
      <c r="N143" s="4"/>
      <c r="O143" s="4">
        <f>IFERROR(_xlfn.XLOOKUP(A143,'درآمد ناشی از تغییر قیمت  '!$A$7:$A$98,'درآمد ناشی از تغییر قیمت  '!$Q$7:$Q$98),0)</f>
        <v>0</v>
      </c>
      <c r="P143" s="4"/>
      <c r="Q143" s="4">
        <f>IFERROR(_xlfn.XLOOKUP(A143,'درآمد ناشی ازفروش'!$A$7:$A$190,'درآمد ناشی ازفروش'!$Q$7:$Q$190),0)</f>
        <v>-2253123039</v>
      </c>
      <c r="R143" s="4"/>
      <c r="S143" s="4">
        <f t="shared" si="10"/>
        <v>-2253123039</v>
      </c>
      <c r="T143" s="143"/>
      <c r="U143" s="100">
        <f t="shared" si="11"/>
        <v>-6.2808564059488163E-4</v>
      </c>
      <c r="V143" s="214"/>
      <c r="W143" s="214"/>
      <c r="X143" s="214"/>
      <c r="Y143" s="214"/>
      <c r="Z143" s="214"/>
      <c r="AA143" s="214"/>
    </row>
    <row r="144" spans="1:27" s="135" customFormat="1" ht="30.75">
      <c r="A144" s="213" t="s">
        <v>82</v>
      </c>
      <c r="C144" s="4">
        <v>0</v>
      </c>
      <c r="D144" s="4"/>
      <c r="E144" s="4">
        <f>IFERROR(_xlfn.XLOOKUP(A144,'درآمد ناشی از تغییر قیمت  '!$A$7:$A$98,'درآمد ناشی از تغییر قیمت  '!$I$7:$I$98),0)</f>
        <v>20446688630</v>
      </c>
      <c r="F144" s="4"/>
      <c r="G144" s="4">
        <f>IFERROR(_xlfn.XLOOKUP(A144,'درآمد ناشی ازفروش'!$A$7:$A$188,'درآمد ناشی ازفروش'!$I$7:$I$188),0)</f>
        <v>0</v>
      </c>
      <c r="H144" s="4"/>
      <c r="I144" s="4">
        <f t="shared" si="8"/>
        <v>20446688630</v>
      </c>
      <c r="J144" s="4"/>
      <c r="K144" s="100">
        <f t="shared" si="9"/>
        <v>1.3064489935389849E-2</v>
      </c>
      <c r="L144" s="4"/>
      <c r="M144" s="4">
        <v>5111818520</v>
      </c>
      <c r="N144" s="4"/>
      <c r="O144" s="4">
        <f>IFERROR(_xlfn.XLOOKUP(A144,'درآمد ناشی از تغییر قیمت  '!$A$7:$A$98,'درآمد ناشی از تغییر قیمت  '!$Q$7:$Q$98),0)</f>
        <v>68671293390</v>
      </c>
      <c r="P144" s="4"/>
      <c r="Q144" s="4">
        <f>IFERROR(_xlfn.XLOOKUP(A144,'درآمد ناشی ازفروش'!$A$7:$A$190,'درآمد ناشی ازفروش'!$Q$7:$Q$190),0)</f>
        <v>-10017129448</v>
      </c>
      <c r="R144" s="4"/>
      <c r="S144" s="4">
        <f t="shared" si="10"/>
        <v>63765982462</v>
      </c>
      <c r="T144" s="143"/>
      <c r="U144" s="100">
        <f t="shared" si="11"/>
        <v>1.7775548538433484E-2</v>
      </c>
      <c r="V144" s="214"/>
      <c r="W144" s="214"/>
      <c r="X144" s="214"/>
      <c r="Y144" s="214"/>
      <c r="Z144" s="214"/>
      <c r="AA144" s="214"/>
    </row>
    <row r="145" spans="1:27" s="135" customFormat="1" ht="30.75">
      <c r="A145" s="213" t="s">
        <v>220</v>
      </c>
      <c r="C145" s="4">
        <v>0</v>
      </c>
      <c r="D145" s="4"/>
      <c r="E145" s="4">
        <f>IFERROR(_xlfn.XLOOKUP(A145,'درآمد ناشی از تغییر قیمت  '!$A$7:$A$98,'درآمد ناشی از تغییر قیمت  '!$I$7:$I$98),0)</f>
        <v>0</v>
      </c>
      <c r="F145" s="4"/>
      <c r="G145" s="4">
        <f>IFERROR(_xlfn.XLOOKUP(A145,'درآمد ناشی ازفروش'!$A$7:$A$188,'درآمد ناشی ازفروش'!$I$7:$I$188),0)</f>
        <v>0</v>
      </c>
      <c r="H145" s="4"/>
      <c r="I145" s="4">
        <f t="shared" si="8"/>
        <v>0</v>
      </c>
      <c r="J145" s="4"/>
      <c r="K145" s="100">
        <f t="shared" si="9"/>
        <v>0</v>
      </c>
      <c r="L145" s="4"/>
      <c r="M145" s="4">
        <v>738515000</v>
      </c>
      <c r="N145" s="4"/>
      <c r="O145" s="4">
        <f>IFERROR(_xlfn.XLOOKUP(A145,'درآمد ناشی از تغییر قیمت  '!$A$7:$A$98,'درآمد ناشی از تغییر قیمت  '!$Q$7:$Q$98),0)</f>
        <v>0</v>
      </c>
      <c r="P145" s="4"/>
      <c r="Q145" s="4">
        <f>IFERROR(_xlfn.XLOOKUP(A145,'درآمد ناشی ازفروش'!$A$7:$A$190,'درآمد ناشی ازفروش'!$Q$7:$Q$190),0)</f>
        <v>-7283532109</v>
      </c>
      <c r="R145" s="4"/>
      <c r="S145" s="4">
        <f t="shared" si="10"/>
        <v>-6545017109</v>
      </c>
      <c r="T145" s="143"/>
      <c r="U145" s="100">
        <f t="shared" si="11"/>
        <v>-1.8245036744354755E-3</v>
      </c>
      <c r="V145" s="214"/>
      <c r="W145" s="214"/>
      <c r="X145" s="214"/>
      <c r="Y145" s="214"/>
      <c r="Z145" s="214"/>
      <c r="AA145" s="214"/>
    </row>
    <row r="146" spans="1:27" s="135" customFormat="1" ht="30.75">
      <c r="A146" s="213" t="s">
        <v>120</v>
      </c>
      <c r="C146" s="4">
        <v>0</v>
      </c>
      <c r="D146" s="4"/>
      <c r="E146" s="4">
        <f>IFERROR(_xlfn.XLOOKUP(A146,'درآمد ناشی از تغییر قیمت  '!$A$7:$A$98,'درآمد ناشی از تغییر قیمت  '!$I$7:$I$98),0)</f>
        <v>0</v>
      </c>
      <c r="F146" s="4"/>
      <c r="G146" s="4">
        <f>IFERROR(_xlfn.XLOOKUP(A146,'درآمد ناشی ازفروش'!$A$7:$A$188,'درآمد ناشی ازفروش'!$I$7:$I$188),0)</f>
        <v>0</v>
      </c>
      <c r="H146" s="4"/>
      <c r="I146" s="4">
        <f t="shared" si="8"/>
        <v>0</v>
      </c>
      <c r="J146" s="4"/>
      <c r="K146" s="100">
        <f t="shared" si="9"/>
        <v>0</v>
      </c>
      <c r="L146" s="4"/>
      <c r="M146" s="4">
        <v>1304465250</v>
      </c>
      <c r="N146" s="4"/>
      <c r="O146" s="4">
        <f>IFERROR(_xlfn.XLOOKUP(A146,'درآمد ناشی از تغییر قیمت  '!$A$7:$A$98,'درآمد ناشی از تغییر قیمت  '!$Q$7:$Q$98),0)</f>
        <v>0</v>
      </c>
      <c r="P146" s="4"/>
      <c r="Q146" s="4">
        <f>IFERROR(_xlfn.XLOOKUP(A146,'درآمد ناشی ازفروش'!$A$7:$A$190,'درآمد ناشی ازفروش'!$Q$7:$Q$190),0)</f>
        <v>-20118335261</v>
      </c>
      <c r="R146" s="4"/>
      <c r="S146" s="4">
        <f t="shared" si="10"/>
        <v>-18813870011</v>
      </c>
      <c r="T146" s="143"/>
      <c r="U146" s="100">
        <f t="shared" si="11"/>
        <v>-5.2445966746549116E-3</v>
      </c>
      <c r="V146" s="214"/>
      <c r="W146" s="214"/>
      <c r="X146" s="214"/>
      <c r="Y146" s="214"/>
      <c r="Z146" s="214"/>
      <c r="AA146" s="214"/>
    </row>
    <row r="147" spans="1:27" s="135" customFormat="1" ht="30.75">
      <c r="A147" s="213" t="s">
        <v>221</v>
      </c>
      <c r="C147" s="4">
        <v>1430191</v>
      </c>
      <c r="D147" s="4"/>
      <c r="E147" s="4">
        <f>IFERROR(_xlfn.XLOOKUP(A147,'درآمد ناشی از تغییر قیمت  '!$A$7:$A$98,'درآمد ناشی از تغییر قیمت  '!$I$7:$I$98),0)</f>
        <v>0</v>
      </c>
      <c r="F147" s="4"/>
      <c r="G147" s="4">
        <f>IFERROR(_xlfn.XLOOKUP(A147,'درآمد ناشی ازفروش'!$A$7:$A$188,'درآمد ناشی ازفروش'!$I$7:$I$188),0)</f>
        <v>0</v>
      </c>
      <c r="H147" s="4"/>
      <c r="I147" s="4">
        <f t="shared" si="8"/>
        <v>1430191</v>
      </c>
      <c r="J147" s="4"/>
      <c r="K147" s="100">
        <f t="shared" si="9"/>
        <v>9.1382601179588386E-7</v>
      </c>
      <c r="L147" s="4"/>
      <c r="M147" s="4">
        <v>11962117524</v>
      </c>
      <c r="N147" s="4"/>
      <c r="O147" s="4">
        <f>IFERROR(_xlfn.XLOOKUP(A147,'درآمد ناشی از تغییر قیمت  '!$A$7:$A$98,'درآمد ناشی از تغییر قیمت  '!$Q$7:$Q$98),0)</f>
        <v>0</v>
      </c>
      <c r="P147" s="4"/>
      <c r="Q147" s="4">
        <f>IFERROR(_xlfn.XLOOKUP(A147,'درآمد ناشی ازفروش'!$A$7:$A$190,'درآمد ناشی ازفروش'!$Q$7:$Q$190),0)</f>
        <v>-46992056969</v>
      </c>
      <c r="R147" s="4"/>
      <c r="S147" s="4">
        <f t="shared" si="10"/>
        <v>-35029939445</v>
      </c>
      <c r="T147" s="143"/>
      <c r="U147" s="100">
        <f t="shared" si="11"/>
        <v>-9.7650246238118275E-3</v>
      </c>
      <c r="V147" s="214"/>
      <c r="W147" s="214"/>
      <c r="X147" s="214"/>
      <c r="Y147" s="214"/>
      <c r="Z147" s="214"/>
      <c r="AA147" s="214"/>
    </row>
    <row r="148" spans="1:27" s="135" customFormat="1" ht="30.75">
      <c r="A148" s="213" t="s">
        <v>81</v>
      </c>
      <c r="C148" s="4">
        <v>0</v>
      </c>
      <c r="D148" s="4"/>
      <c r="E148" s="4">
        <f>IFERROR(_xlfn.XLOOKUP(A148,'درآمد ناشی از تغییر قیمت  '!$A$7:$A$98,'درآمد ناشی از تغییر قیمت  '!$I$7:$I$98),0)</f>
        <v>120946599519</v>
      </c>
      <c r="F148" s="4"/>
      <c r="G148" s="4">
        <f>IFERROR(_xlfn.XLOOKUP(A148,'درآمد ناشی ازفروش'!$A$7:$A$188,'درآمد ناشی ازفروش'!$I$7:$I$188),0)</f>
        <v>0</v>
      </c>
      <c r="H148" s="4"/>
      <c r="I148" s="4">
        <f t="shared" si="8"/>
        <v>120946599519</v>
      </c>
      <c r="J148" s="4"/>
      <c r="K148" s="100">
        <f t="shared" si="9"/>
        <v>7.7279292541151304E-2</v>
      </c>
      <c r="L148" s="4"/>
      <c r="M148" s="4">
        <v>5033938980</v>
      </c>
      <c r="N148" s="4"/>
      <c r="O148" s="4">
        <f>IFERROR(_xlfn.XLOOKUP(A148,'درآمد ناشی از تغییر قیمت  '!$A$7:$A$98,'درآمد ناشی از تغییر قیمت  '!$Q$7:$Q$98),0)</f>
        <v>-45884759489</v>
      </c>
      <c r="P148" s="4"/>
      <c r="Q148" s="4">
        <f>IFERROR(_xlfn.XLOOKUP(A148,'درآمد ناشی ازفروش'!$A$7:$A$190,'درآمد ناشی ازفروش'!$Q$7:$Q$190),0)</f>
        <v>3684292620</v>
      </c>
      <c r="R148" s="4"/>
      <c r="S148" s="4">
        <f t="shared" si="10"/>
        <v>-37166527889</v>
      </c>
      <c r="T148" s="143"/>
      <c r="U148" s="100">
        <f t="shared" si="11"/>
        <v>-1.0360624818878389E-2</v>
      </c>
      <c r="V148" s="214"/>
      <c r="W148" s="214"/>
      <c r="X148" s="214"/>
      <c r="Y148" s="214"/>
      <c r="Z148" s="214"/>
      <c r="AA148" s="214"/>
    </row>
    <row r="149" spans="1:27" s="135" customFormat="1" ht="30.75">
      <c r="A149" s="213" t="s">
        <v>222</v>
      </c>
      <c r="C149" s="4">
        <v>0</v>
      </c>
      <c r="D149" s="4"/>
      <c r="E149" s="4">
        <f>IFERROR(_xlfn.XLOOKUP(A149,'درآمد ناشی از تغییر قیمت  '!$A$7:$A$98,'درآمد ناشی از تغییر قیمت  '!$I$7:$I$98),0)</f>
        <v>-44724012734</v>
      </c>
      <c r="F149" s="4"/>
      <c r="G149" s="4">
        <f>IFERROR(_xlfn.XLOOKUP(A149,'درآمد ناشی ازفروش'!$A$7:$A$188,'درآمد ناشی ازفروش'!$I$7:$I$188),0)</f>
        <v>0</v>
      </c>
      <c r="H149" s="4"/>
      <c r="I149" s="4">
        <f t="shared" si="8"/>
        <v>-44724012734</v>
      </c>
      <c r="J149" s="4"/>
      <c r="K149" s="100">
        <f t="shared" si="9"/>
        <v>-2.8576579064068745E-2</v>
      </c>
      <c r="L149" s="4"/>
      <c r="M149" s="4">
        <v>27662084000</v>
      </c>
      <c r="N149" s="4"/>
      <c r="O149" s="4">
        <f>IFERROR(_xlfn.XLOOKUP(A149,'درآمد ناشی از تغییر قیمت  '!$A$7:$A$98,'درآمد ناشی از تغییر قیمت  '!$Q$7:$Q$98),0)</f>
        <v>-64364032589</v>
      </c>
      <c r="P149" s="4"/>
      <c r="Q149" s="4">
        <f>IFERROR(_xlfn.XLOOKUP(A149,'درآمد ناشی ازفروش'!$A$7:$A$190,'درآمد ناشی ازفروش'!$Q$7:$Q$190),0)</f>
        <v>-1349209161</v>
      </c>
      <c r="R149" s="4"/>
      <c r="S149" s="4">
        <f t="shared" si="10"/>
        <v>-38051157750</v>
      </c>
      <c r="T149" s="143"/>
      <c r="U149" s="100">
        <f t="shared" si="11"/>
        <v>-1.0607226226488221E-2</v>
      </c>
      <c r="V149" s="214"/>
      <c r="W149" s="214"/>
      <c r="X149" s="214"/>
      <c r="Y149" s="214"/>
      <c r="Z149" s="214"/>
      <c r="AA149" s="214"/>
    </row>
    <row r="150" spans="1:27" s="135" customFormat="1" ht="30.75">
      <c r="A150" s="213" t="s">
        <v>223</v>
      </c>
      <c r="C150" s="4">
        <v>0</v>
      </c>
      <c r="D150" s="4"/>
      <c r="E150" s="4">
        <f>IFERROR(_xlfn.XLOOKUP(A150,'درآمد ناشی از تغییر قیمت  '!$A$7:$A$98,'درآمد ناشی از تغییر قیمت  '!$I$7:$I$98),0)</f>
        <v>0</v>
      </c>
      <c r="F150" s="4"/>
      <c r="G150" s="4">
        <f>IFERROR(_xlfn.XLOOKUP(A150,'درآمد ناشی ازفروش'!$A$7:$A$188,'درآمد ناشی ازفروش'!$I$7:$I$188),0)</f>
        <v>0</v>
      </c>
      <c r="H150" s="4"/>
      <c r="I150" s="4">
        <f t="shared" si="8"/>
        <v>0</v>
      </c>
      <c r="J150" s="4"/>
      <c r="K150" s="100">
        <f t="shared" si="9"/>
        <v>0</v>
      </c>
      <c r="L150" s="4"/>
      <c r="M150" s="4">
        <v>0</v>
      </c>
      <c r="N150" s="4"/>
      <c r="O150" s="4">
        <f>IFERROR(_xlfn.XLOOKUP(A150,'درآمد ناشی از تغییر قیمت  '!$A$7:$A$98,'درآمد ناشی از تغییر قیمت  '!$Q$7:$Q$98),0)</f>
        <v>0</v>
      </c>
      <c r="P150" s="4"/>
      <c r="Q150" s="4">
        <f>IFERROR(_xlfn.XLOOKUP(A150,'درآمد ناشی ازفروش'!$A$7:$A$190,'درآمد ناشی ازفروش'!$Q$7:$Q$190),0)</f>
        <v>-1629241684</v>
      </c>
      <c r="R150" s="4"/>
      <c r="S150" s="4">
        <f t="shared" si="10"/>
        <v>-1629241684</v>
      </c>
      <c r="T150" s="143"/>
      <c r="U150" s="100">
        <f t="shared" si="11"/>
        <v>-4.5417107235883346E-4</v>
      </c>
      <c r="V150" s="214"/>
      <c r="W150" s="214"/>
      <c r="X150" s="214"/>
      <c r="Y150" s="214"/>
      <c r="Z150" s="214"/>
      <c r="AA150" s="214"/>
    </row>
    <row r="151" spans="1:27" s="135" customFormat="1" ht="30.75">
      <c r="A151" s="213" t="s">
        <v>224</v>
      </c>
      <c r="C151" s="4">
        <v>0</v>
      </c>
      <c r="D151" s="4"/>
      <c r="E151" s="4">
        <f>IFERROR(_xlfn.XLOOKUP(A151,'درآمد ناشی از تغییر قیمت  '!$A$7:$A$98,'درآمد ناشی از تغییر قیمت  '!$I$7:$I$98),0)</f>
        <v>0</v>
      </c>
      <c r="F151" s="4"/>
      <c r="G151" s="4">
        <f>IFERROR(_xlfn.XLOOKUP(A151,'درآمد ناشی ازفروش'!$A$7:$A$188,'درآمد ناشی ازفروش'!$I$7:$I$188),0)</f>
        <v>0</v>
      </c>
      <c r="H151" s="4"/>
      <c r="I151" s="4">
        <f t="shared" si="8"/>
        <v>0</v>
      </c>
      <c r="J151" s="4"/>
      <c r="K151" s="100">
        <f t="shared" si="9"/>
        <v>0</v>
      </c>
      <c r="L151" s="4"/>
      <c r="M151" s="4">
        <v>0</v>
      </c>
      <c r="N151" s="4"/>
      <c r="O151" s="4">
        <f>IFERROR(_xlfn.XLOOKUP(A151,'درآمد ناشی از تغییر قیمت  '!$A$7:$A$98,'درآمد ناشی از تغییر قیمت  '!$Q$7:$Q$98),0)</f>
        <v>0</v>
      </c>
      <c r="P151" s="4"/>
      <c r="Q151" s="4">
        <f>IFERROR(_xlfn.XLOOKUP(A151,'درآمد ناشی ازفروش'!$A$7:$A$190,'درآمد ناشی ازفروش'!$Q$7:$Q$190),0)</f>
        <v>-24629076819</v>
      </c>
      <c r="R151" s="4"/>
      <c r="S151" s="4">
        <f t="shared" si="10"/>
        <v>-24629076819</v>
      </c>
      <c r="T151" s="143"/>
      <c r="U151" s="100">
        <f t="shared" si="11"/>
        <v>-6.865656789869683E-3</v>
      </c>
      <c r="V151" s="214"/>
      <c r="W151" s="214"/>
      <c r="X151" s="214"/>
      <c r="Y151" s="214"/>
      <c r="Z151" s="214"/>
      <c r="AA151" s="214"/>
    </row>
    <row r="152" spans="1:27" s="135" customFormat="1" ht="30.75">
      <c r="A152" s="213" t="s">
        <v>225</v>
      </c>
      <c r="C152" s="4">
        <v>0</v>
      </c>
      <c r="D152" s="4"/>
      <c r="E152" s="4">
        <f>IFERROR(_xlfn.XLOOKUP(A152,'درآمد ناشی از تغییر قیمت  '!$A$7:$A$98,'درآمد ناشی از تغییر قیمت  '!$I$7:$I$98),0)</f>
        <v>0</v>
      </c>
      <c r="F152" s="4"/>
      <c r="G152" s="4">
        <f>IFERROR(_xlfn.XLOOKUP(A152,'درآمد ناشی ازفروش'!$A$7:$A$188,'درآمد ناشی ازفروش'!$I$7:$I$188),0)</f>
        <v>0</v>
      </c>
      <c r="H152" s="4"/>
      <c r="I152" s="4">
        <f t="shared" si="8"/>
        <v>0</v>
      </c>
      <c r="J152" s="4"/>
      <c r="K152" s="100">
        <f t="shared" si="9"/>
        <v>0</v>
      </c>
      <c r="L152" s="4"/>
      <c r="M152" s="4">
        <v>0</v>
      </c>
      <c r="N152" s="4"/>
      <c r="O152" s="4">
        <f>IFERROR(_xlfn.XLOOKUP(A152,'درآمد ناشی از تغییر قیمت  '!$A$7:$A$98,'درآمد ناشی از تغییر قیمت  '!$Q$7:$Q$98),0)</f>
        <v>0</v>
      </c>
      <c r="P152" s="4"/>
      <c r="Q152" s="4">
        <f>IFERROR(_xlfn.XLOOKUP(A152,'درآمد ناشی ازفروش'!$A$7:$A$190,'درآمد ناشی ازفروش'!$Q$7:$Q$190),0)</f>
        <v>-4200925760</v>
      </c>
      <c r="R152" s="4"/>
      <c r="S152" s="4">
        <f t="shared" si="10"/>
        <v>-4200925760</v>
      </c>
      <c r="T152" s="143"/>
      <c r="U152" s="100">
        <f t="shared" si="11"/>
        <v>-1.1710595033603667E-3</v>
      </c>
      <c r="V152" s="214"/>
      <c r="W152" s="214"/>
      <c r="X152" s="214"/>
      <c r="Y152" s="214"/>
      <c r="Z152" s="214"/>
      <c r="AA152" s="214"/>
    </row>
    <row r="153" spans="1:27" s="135" customFormat="1" ht="30.75">
      <c r="A153" s="213" t="s">
        <v>91</v>
      </c>
      <c r="C153" s="4">
        <v>0</v>
      </c>
      <c r="D153" s="4"/>
      <c r="E153" s="4">
        <f>IFERROR(_xlfn.XLOOKUP(A153,'درآمد ناشی از تغییر قیمت  '!$A$7:$A$98,'درآمد ناشی از تغییر قیمت  '!$I$7:$I$98),0)</f>
        <v>0</v>
      </c>
      <c r="F153" s="4"/>
      <c r="G153" s="4">
        <f>IFERROR(_xlfn.XLOOKUP(A153,'درآمد ناشی ازفروش'!$A$7:$A$188,'درآمد ناشی ازفروش'!$I$7:$I$188),0)</f>
        <v>0</v>
      </c>
      <c r="H153" s="4"/>
      <c r="I153" s="4">
        <f t="shared" si="8"/>
        <v>0</v>
      </c>
      <c r="J153" s="4"/>
      <c r="K153" s="100">
        <f t="shared" si="9"/>
        <v>0</v>
      </c>
      <c r="L153" s="4"/>
      <c r="M153" s="4">
        <v>24964710679</v>
      </c>
      <c r="N153" s="4"/>
      <c r="O153" s="4">
        <f>IFERROR(_xlfn.XLOOKUP(A153,'درآمد ناشی از تغییر قیمت  '!$A$7:$A$98,'درآمد ناشی از تغییر قیمت  '!$Q$7:$Q$98),0)</f>
        <v>0</v>
      </c>
      <c r="P153" s="4"/>
      <c r="Q153" s="4">
        <f>IFERROR(_xlfn.XLOOKUP(A153,'درآمد ناشی ازفروش'!$A$7:$A$190,'درآمد ناشی ازفروش'!$Q$7:$Q$190),0)</f>
        <v>-44314309264</v>
      </c>
      <c r="R153" s="4"/>
      <c r="S153" s="4">
        <f t="shared" si="10"/>
        <v>-19349598585</v>
      </c>
      <c r="T153" s="143"/>
      <c r="U153" s="100">
        <f t="shared" si="11"/>
        <v>-5.3939375756006111E-3</v>
      </c>
      <c r="V153" s="214"/>
      <c r="W153" s="214"/>
      <c r="X153" s="214"/>
      <c r="Y153" s="214"/>
      <c r="Z153" s="214"/>
      <c r="AA153" s="214"/>
    </row>
    <row r="154" spans="1:27" s="135" customFormat="1" ht="30.75">
      <c r="A154" s="213" t="s">
        <v>86</v>
      </c>
      <c r="C154" s="4">
        <v>0</v>
      </c>
      <c r="D154" s="4"/>
      <c r="E154" s="4">
        <f>IFERROR(_xlfn.XLOOKUP(A154,'درآمد ناشی از تغییر قیمت  '!$A$7:$A$98,'درآمد ناشی از تغییر قیمت  '!$I$7:$I$98),0)</f>
        <v>0</v>
      </c>
      <c r="F154" s="4"/>
      <c r="G154" s="4">
        <f>IFERROR(_xlfn.XLOOKUP(A154,'درآمد ناشی ازفروش'!$A$7:$A$188,'درآمد ناشی ازفروش'!$I$7:$I$188),0)</f>
        <v>0</v>
      </c>
      <c r="H154" s="4"/>
      <c r="I154" s="4">
        <f t="shared" si="8"/>
        <v>0</v>
      </c>
      <c r="J154" s="4"/>
      <c r="K154" s="100">
        <f t="shared" si="9"/>
        <v>0</v>
      </c>
      <c r="L154" s="4"/>
      <c r="M154" s="4">
        <v>5528339000</v>
      </c>
      <c r="N154" s="4"/>
      <c r="O154" s="4">
        <f>IFERROR(_xlfn.XLOOKUP(A154,'درآمد ناشی از تغییر قیمت  '!$A$7:$A$98,'درآمد ناشی از تغییر قیمت  '!$Q$7:$Q$98),0)</f>
        <v>0</v>
      </c>
      <c r="P154" s="4"/>
      <c r="Q154" s="4">
        <f>IFERROR(_xlfn.XLOOKUP(A154,'درآمد ناشی ازفروش'!$A$7:$A$190,'درآمد ناشی ازفروش'!$Q$7:$Q$190),0)</f>
        <v>10332191346</v>
      </c>
      <c r="R154" s="4"/>
      <c r="S154" s="4">
        <f t="shared" si="10"/>
        <v>15860530346</v>
      </c>
      <c r="T154" s="143"/>
      <c r="U154" s="100">
        <f t="shared" si="11"/>
        <v>4.4213170741724279E-3</v>
      </c>
      <c r="V154" s="214"/>
      <c r="W154" s="214"/>
      <c r="X154" s="214"/>
      <c r="Y154" s="214"/>
      <c r="Z154" s="214"/>
      <c r="AA154" s="214"/>
    </row>
    <row r="155" spans="1:27" s="135" customFormat="1" ht="30.75">
      <c r="A155" s="213" t="s">
        <v>228</v>
      </c>
      <c r="C155" s="4">
        <v>0</v>
      </c>
      <c r="D155" s="4"/>
      <c r="E155" s="4">
        <f>IFERROR(_xlfn.XLOOKUP(A155,'درآمد ناشی از تغییر قیمت  '!$A$7:$A$98,'درآمد ناشی از تغییر قیمت  '!$I$7:$I$98),0)</f>
        <v>-2794004001</v>
      </c>
      <c r="F155" s="4"/>
      <c r="G155" s="4">
        <f>IFERROR(_xlfn.XLOOKUP(A155,'درآمد ناشی ازفروش'!$A$7:$A$188,'درآمد ناشی ازفروش'!$I$7:$I$188),0)</f>
        <v>-3543</v>
      </c>
      <c r="H155" s="4"/>
      <c r="I155" s="4">
        <f t="shared" si="8"/>
        <v>-2794007544</v>
      </c>
      <c r="J155" s="4"/>
      <c r="K155" s="100">
        <f t="shared" si="9"/>
        <v>-1.7852418109617055E-3</v>
      </c>
      <c r="L155" s="4"/>
      <c r="M155" s="4">
        <v>11058137370</v>
      </c>
      <c r="N155" s="4"/>
      <c r="O155" s="4">
        <f>IFERROR(_xlfn.XLOOKUP(A155,'درآمد ناشی از تغییر قیمت  '!$A$7:$A$98,'درآمد ناشی از تغییر قیمت  '!$Q$7:$Q$98),0)</f>
        <v>-172261738287</v>
      </c>
      <c r="P155" s="4"/>
      <c r="Q155" s="4">
        <f>IFERROR(_xlfn.XLOOKUP(A155,'درآمد ناشی ازفروش'!$A$7:$A$190,'درآمد ناشی ازفروش'!$Q$7:$Q$190),0)</f>
        <v>-10340604718</v>
      </c>
      <c r="R155" s="4"/>
      <c r="S155" s="4">
        <f t="shared" si="10"/>
        <v>-171544205635</v>
      </c>
      <c r="T155" s="143"/>
      <c r="U155" s="100">
        <f t="shared" si="11"/>
        <v>-4.7820048182730016E-2</v>
      </c>
      <c r="V155" s="214"/>
      <c r="W155" s="214"/>
      <c r="X155" s="214"/>
      <c r="Y155" s="214"/>
      <c r="Z155" s="214"/>
      <c r="AA155" s="214"/>
    </row>
    <row r="156" spans="1:27" s="135" customFormat="1" ht="30.75">
      <c r="A156" s="213" t="s">
        <v>229</v>
      </c>
      <c r="C156" s="4">
        <v>0</v>
      </c>
      <c r="D156" s="4"/>
      <c r="E156" s="4">
        <f>IFERROR(_xlfn.XLOOKUP(A156,'درآمد ناشی از تغییر قیمت  '!$A$7:$A$98,'درآمد ناشی از تغییر قیمت  '!$I$7:$I$98),0)</f>
        <v>0</v>
      </c>
      <c r="F156" s="4"/>
      <c r="G156" s="4">
        <f>IFERROR(_xlfn.XLOOKUP(A156,'درآمد ناشی ازفروش'!$A$7:$A$188,'درآمد ناشی ازفروش'!$I$7:$I$188),0)</f>
        <v>0</v>
      </c>
      <c r="H156" s="4"/>
      <c r="I156" s="4">
        <f t="shared" si="8"/>
        <v>0</v>
      </c>
      <c r="J156" s="4"/>
      <c r="K156" s="100">
        <f t="shared" si="9"/>
        <v>0</v>
      </c>
      <c r="L156" s="4"/>
      <c r="M156" s="4">
        <v>71564680</v>
      </c>
      <c r="N156" s="4"/>
      <c r="O156" s="4">
        <f>IFERROR(_xlfn.XLOOKUP(A156,'درآمد ناشی از تغییر قیمت  '!$A$7:$A$98,'درآمد ناشی از تغییر قیمت  '!$Q$7:$Q$98),0)</f>
        <v>0</v>
      </c>
      <c r="P156" s="4"/>
      <c r="Q156" s="4">
        <f>IFERROR(_xlfn.XLOOKUP(A156,'درآمد ناشی ازفروش'!$A$7:$A$190,'درآمد ناشی ازفروش'!$Q$7:$Q$190),0)</f>
        <v>-5913139354</v>
      </c>
      <c r="R156" s="4"/>
      <c r="S156" s="4">
        <f t="shared" si="10"/>
        <v>-5841574674</v>
      </c>
      <c r="T156" s="143"/>
      <c r="U156" s="100">
        <f t="shared" si="11"/>
        <v>-1.6284104807833919E-3</v>
      </c>
      <c r="V156" s="214"/>
      <c r="W156" s="214"/>
      <c r="X156" s="214"/>
      <c r="Y156" s="214"/>
      <c r="Z156" s="214"/>
      <c r="AA156" s="214"/>
    </row>
    <row r="157" spans="1:27" s="135" customFormat="1" ht="30.75">
      <c r="A157" s="213" t="s">
        <v>230</v>
      </c>
      <c r="C157" s="4">
        <v>0</v>
      </c>
      <c r="D157" s="4"/>
      <c r="E157" s="4">
        <f>IFERROR(_xlfn.XLOOKUP(A157,'درآمد ناشی از تغییر قیمت  '!$A$7:$A$98,'درآمد ناشی از تغییر قیمت  '!$I$7:$I$98),0)</f>
        <v>0</v>
      </c>
      <c r="F157" s="4"/>
      <c r="G157" s="4">
        <f>IFERROR(_xlfn.XLOOKUP(A157,'درآمد ناشی ازفروش'!$A$7:$A$188,'درآمد ناشی ازفروش'!$I$7:$I$188),0)</f>
        <v>0</v>
      </c>
      <c r="H157" s="4"/>
      <c r="I157" s="4">
        <f t="shared" si="8"/>
        <v>0</v>
      </c>
      <c r="J157" s="4"/>
      <c r="K157" s="100">
        <f t="shared" si="9"/>
        <v>0</v>
      </c>
      <c r="L157" s="4"/>
      <c r="M157" s="4">
        <v>3608966000</v>
      </c>
      <c r="N157" s="4"/>
      <c r="O157" s="4">
        <f>IFERROR(_xlfn.XLOOKUP(A157,'درآمد ناشی از تغییر قیمت  '!$A$7:$A$98,'درآمد ناشی از تغییر قیمت  '!$Q$7:$Q$98),0)</f>
        <v>0</v>
      </c>
      <c r="P157" s="4"/>
      <c r="Q157" s="4">
        <f>IFERROR(_xlfn.XLOOKUP(A157,'درآمد ناشی ازفروش'!$A$7:$A$190,'درآمد ناشی ازفروش'!$Q$7:$Q$190),0)</f>
        <v>-13932383028</v>
      </c>
      <c r="R157" s="4"/>
      <c r="S157" s="4">
        <f t="shared" si="10"/>
        <v>-10323417028</v>
      </c>
      <c r="T157" s="143"/>
      <c r="U157" s="100">
        <f t="shared" si="11"/>
        <v>-2.8777789250414251E-3</v>
      </c>
      <c r="V157" s="214"/>
      <c r="W157" s="214"/>
      <c r="X157" s="214"/>
      <c r="Y157" s="214"/>
      <c r="Z157" s="214"/>
      <c r="AA157" s="214"/>
    </row>
    <row r="158" spans="1:27" s="135" customFormat="1" ht="30.75">
      <c r="A158" s="213" t="s">
        <v>107</v>
      </c>
      <c r="C158" s="4">
        <v>0</v>
      </c>
      <c r="D158" s="4"/>
      <c r="E158" s="4">
        <f>IFERROR(_xlfn.XLOOKUP(A158,'درآمد ناشی از تغییر قیمت  '!$A$7:$A$98,'درآمد ناشی از تغییر قیمت  '!$I$7:$I$98),0)</f>
        <v>6302025272</v>
      </c>
      <c r="F158" s="4"/>
      <c r="G158" s="4">
        <f>IFERROR(_xlfn.XLOOKUP(A158,'درآمد ناشی ازفروش'!$A$7:$A$188,'درآمد ناشی ازفروش'!$I$7:$I$188),0)</f>
        <v>0</v>
      </c>
      <c r="H158" s="4"/>
      <c r="I158" s="4">
        <f t="shared" si="8"/>
        <v>6302025272</v>
      </c>
      <c r="J158" s="4"/>
      <c r="K158" s="100">
        <f t="shared" si="9"/>
        <v>4.0267031610104033E-3</v>
      </c>
      <c r="L158" s="4"/>
      <c r="M158" s="4">
        <v>0</v>
      </c>
      <c r="N158" s="4"/>
      <c r="O158" s="4">
        <f>IFERROR(_xlfn.XLOOKUP(A158,'درآمد ناشی از تغییر قیمت  '!$A$7:$A$98,'درآمد ناشی از تغییر قیمت  '!$Q$7:$Q$98),0)</f>
        <v>-1513334519</v>
      </c>
      <c r="P158" s="4"/>
      <c r="Q158" s="4">
        <f>IFERROR(_xlfn.XLOOKUP(A158,'درآمد ناشی ازفروش'!$A$7:$A$190,'درآمد ناشی ازفروش'!$Q$7:$Q$190),0)</f>
        <v>0</v>
      </c>
      <c r="R158" s="4"/>
      <c r="S158" s="4">
        <f t="shared" si="10"/>
        <v>-1513334519</v>
      </c>
      <c r="T158" s="143"/>
      <c r="U158" s="100">
        <f t="shared" si="11"/>
        <v>-4.2186053062700146E-4</v>
      </c>
      <c r="V158" s="214"/>
      <c r="W158" s="214"/>
      <c r="X158" s="214"/>
      <c r="Y158" s="214"/>
      <c r="Z158" s="214"/>
      <c r="AA158" s="214"/>
    </row>
    <row r="159" spans="1:27" s="135" customFormat="1" ht="30.75">
      <c r="A159" s="213" t="s">
        <v>231</v>
      </c>
      <c r="C159" s="4">
        <v>0</v>
      </c>
      <c r="D159" s="4"/>
      <c r="E159" s="4">
        <f>IFERROR(_xlfn.XLOOKUP(A159,'درآمد ناشی از تغییر قیمت  '!$A$7:$A$98,'درآمد ناشی از تغییر قیمت  '!$I$7:$I$98),0)</f>
        <v>3770626000</v>
      </c>
      <c r="F159" s="4"/>
      <c r="G159" s="4">
        <f>IFERROR(_xlfn.XLOOKUP(A159,'درآمد ناشی ازفروش'!$A$7:$A$188,'درآمد ناشی ازفروش'!$I$7:$I$188),0)</f>
        <v>0</v>
      </c>
      <c r="H159" s="4"/>
      <c r="I159" s="4">
        <f t="shared" si="8"/>
        <v>3770626000</v>
      </c>
      <c r="J159" s="4"/>
      <c r="K159" s="100">
        <f t="shared" si="9"/>
        <v>2.4092559102622422E-3</v>
      </c>
      <c r="L159" s="4"/>
      <c r="M159" s="4">
        <v>39092130</v>
      </c>
      <c r="N159" s="4"/>
      <c r="O159" s="4">
        <f>IFERROR(_xlfn.XLOOKUP(A159,'درآمد ناشی از تغییر قیمت  '!$A$7:$A$98,'درآمد ناشی از تغییر قیمت  '!$Q$7:$Q$98),0)</f>
        <v>2228370963</v>
      </c>
      <c r="P159" s="4"/>
      <c r="Q159" s="4">
        <f>IFERROR(_xlfn.XLOOKUP(A159,'درآمد ناشی ازفروش'!$A$7:$A$190,'درآمد ناشی ازفروش'!$Q$7:$Q$190),0)</f>
        <v>10072164517</v>
      </c>
      <c r="R159" s="4"/>
      <c r="S159" s="4">
        <f t="shared" si="10"/>
        <v>12339627610</v>
      </c>
      <c r="T159" s="143"/>
      <c r="U159" s="100">
        <f t="shared" si="11"/>
        <v>3.4398223168358175E-3</v>
      </c>
      <c r="V159" s="214"/>
      <c r="W159" s="214"/>
      <c r="X159" s="214"/>
      <c r="Y159" s="214"/>
      <c r="Z159" s="214"/>
      <c r="AA159" s="214"/>
    </row>
    <row r="160" spans="1:27" s="135" customFormat="1" ht="30.75">
      <c r="A160" s="213" t="s">
        <v>232</v>
      </c>
      <c r="C160" s="4">
        <v>0</v>
      </c>
      <c r="D160" s="4"/>
      <c r="E160" s="4">
        <f>IFERROR(_xlfn.XLOOKUP(A160,'درآمد ناشی از تغییر قیمت  '!$A$7:$A$98,'درآمد ناشی از تغییر قیمت  '!$I$7:$I$98),0)</f>
        <v>0</v>
      </c>
      <c r="F160" s="4"/>
      <c r="G160" s="4">
        <f>IFERROR(_xlfn.XLOOKUP(A160,'درآمد ناشی ازفروش'!$A$7:$A$188,'درآمد ناشی ازفروش'!$I$7:$I$188),0)</f>
        <v>0</v>
      </c>
      <c r="H160" s="4"/>
      <c r="I160" s="4">
        <f t="shared" si="8"/>
        <v>0</v>
      </c>
      <c r="J160" s="4"/>
      <c r="K160" s="100">
        <f t="shared" si="9"/>
        <v>0</v>
      </c>
      <c r="L160" s="4"/>
      <c r="M160" s="4">
        <v>2443378740</v>
      </c>
      <c r="N160" s="4"/>
      <c r="O160" s="4">
        <f>IFERROR(_xlfn.XLOOKUP(A160,'درآمد ناشی از تغییر قیمت  '!$A$7:$A$98,'درآمد ناشی از تغییر قیمت  '!$Q$7:$Q$98),0)</f>
        <v>0</v>
      </c>
      <c r="P160" s="4"/>
      <c r="Q160" s="4">
        <f>IFERROR(_xlfn.XLOOKUP(A160,'درآمد ناشی ازفروش'!$A$7:$A$190,'درآمد ناشی ازفروش'!$Q$7:$Q$190),0)</f>
        <v>-2530868670</v>
      </c>
      <c r="R160" s="4"/>
      <c r="S160" s="4">
        <f t="shared" si="10"/>
        <v>-87489930</v>
      </c>
      <c r="T160" s="143"/>
      <c r="U160" s="100">
        <f t="shared" si="11"/>
        <v>-2.4388889456316706E-5</v>
      </c>
      <c r="V160" s="214"/>
      <c r="W160" s="214"/>
      <c r="X160" s="214"/>
      <c r="Y160" s="214"/>
      <c r="Z160" s="214"/>
      <c r="AA160" s="214"/>
    </row>
    <row r="161" spans="1:27" s="135" customFormat="1" ht="30.75">
      <c r="A161" s="213" t="s">
        <v>233</v>
      </c>
      <c r="C161" s="4">
        <v>0</v>
      </c>
      <c r="D161" s="4"/>
      <c r="E161" s="4">
        <f>IFERROR(_xlfn.XLOOKUP(A161,'درآمد ناشی از تغییر قیمت  '!$A$7:$A$98,'درآمد ناشی از تغییر قیمت  '!$I$7:$I$98),0)</f>
        <v>0</v>
      </c>
      <c r="F161" s="4"/>
      <c r="G161" s="4">
        <f>IFERROR(_xlfn.XLOOKUP(A161,'درآمد ناشی ازفروش'!$A$7:$A$188,'درآمد ناشی ازفروش'!$I$7:$I$188),0)</f>
        <v>0</v>
      </c>
      <c r="H161" s="4"/>
      <c r="I161" s="4">
        <f t="shared" si="8"/>
        <v>0</v>
      </c>
      <c r="J161" s="4"/>
      <c r="K161" s="100">
        <f t="shared" si="9"/>
        <v>0</v>
      </c>
      <c r="L161" s="4"/>
      <c r="M161" s="4">
        <v>1460835240</v>
      </c>
      <c r="N161" s="4"/>
      <c r="O161" s="4">
        <f>IFERROR(_xlfn.XLOOKUP(A161,'درآمد ناشی از تغییر قیمت  '!$A$7:$A$98,'درآمد ناشی از تغییر قیمت  '!$Q$7:$Q$98),0)</f>
        <v>0</v>
      </c>
      <c r="P161" s="4"/>
      <c r="Q161" s="4">
        <f>IFERROR(_xlfn.XLOOKUP(A161,'درآمد ناشی ازفروش'!$A$7:$A$190,'درآمد ناشی ازفروش'!$Q$7:$Q$190),0)</f>
        <v>-7520522360</v>
      </c>
      <c r="R161" s="4"/>
      <c r="S161" s="4">
        <f t="shared" si="10"/>
        <v>-6059687120</v>
      </c>
      <c r="T161" s="143"/>
      <c r="U161" s="100">
        <f t="shared" si="11"/>
        <v>-1.6892119962782705E-3</v>
      </c>
      <c r="V161" s="214"/>
      <c r="W161" s="214"/>
      <c r="X161" s="214"/>
      <c r="Y161" s="214"/>
      <c r="Z161" s="214"/>
      <c r="AA161" s="214"/>
    </row>
    <row r="162" spans="1:27" s="135" customFormat="1" ht="30.75">
      <c r="A162" s="213" t="s">
        <v>234</v>
      </c>
      <c r="C162" s="4">
        <v>0</v>
      </c>
      <c r="D162" s="4"/>
      <c r="E162" s="4">
        <f>IFERROR(_xlfn.XLOOKUP(A162,'درآمد ناشی از تغییر قیمت  '!$A$7:$A$98,'درآمد ناشی از تغییر قیمت  '!$I$7:$I$98),0)</f>
        <v>0</v>
      </c>
      <c r="F162" s="4"/>
      <c r="G162" s="4">
        <f>IFERROR(_xlfn.XLOOKUP(A162,'درآمد ناشی ازفروش'!$A$7:$A$188,'درآمد ناشی ازفروش'!$I$7:$I$188),0)</f>
        <v>0</v>
      </c>
      <c r="H162" s="4"/>
      <c r="I162" s="4">
        <f t="shared" si="8"/>
        <v>0</v>
      </c>
      <c r="J162" s="4"/>
      <c r="K162" s="100">
        <f t="shared" si="9"/>
        <v>0</v>
      </c>
      <c r="L162" s="4"/>
      <c r="M162" s="4">
        <v>980397660</v>
      </c>
      <c r="N162" s="4"/>
      <c r="O162" s="4">
        <f>IFERROR(_xlfn.XLOOKUP(A162,'درآمد ناشی از تغییر قیمت  '!$A$7:$A$98,'درآمد ناشی از تغییر قیمت  '!$Q$7:$Q$98),0)</f>
        <v>0</v>
      </c>
      <c r="P162" s="4"/>
      <c r="Q162" s="4">
        <f>IFERROR(_xlfn.XLOOKUP(A162,'درآمد ناشی ازفروش'!$A$7:$A$190,'درآمد ناشی ازفروش'!$Q$7:$Q$190),0)</f>
        <v>2352819561</v>
      </c>
      <c r="R162" s="4"/>
      <c r="S162" s="4">
        <f t="shared" si="10"/>
        <v>3333217221</v>
      </c>
      <c r="T162" s="143"/>
      <c r="U162" s="100">
        <f t="shared" si="11"/>
        <v>9.2917512148952652E-4</v>
      </c>
      <c r="V162" s="214"/>
      <c r="W162" s="214"/>
      <c r="X162" s="214"/>
      <c r="Y162" s="214"/>
      <c r="Z162" s="214"/>
      <c r="AA162" s="214"/>
    </row>
    <row r="163" spans="1:27" s="135" customFormat="1" ht="30.75">
      <c r="A163" s="213" t="s">
        <v>339</v>
      </c>
      <c r="C163" s="4">
        <v>0</v>
      </c>
      <c r="D163" s="4"/>
      <c r="E163" s="4">
        <f>IFERROR(_xlfn.XLOOKUP(A163,'درآمد ناشی از تغییر قیمت  '!$A$7:$A$98,'درآمد ناشی از تغییر قیمت  '!$I$7:$I$98),0)</f>
        <v>10325580174</v>
      </c>
      <c r="F163" s="4"/>
      <c r="G163" s="4">
        <f>IFERROR(_xlfn.XLOOKUP(A163,'درآمد ناشی ازفروش'!$A$7:$A$188,'درآمد ناشی ازفروش'!$I$7:$I$188),0)</f>
        <v>0</v>
      </c>
      <c r="H163" s="4"/>
      <c r="I163" s="4">
        <f t="shared" si="8"/>
        <v>10325580174</v>
      </c>
      <c r="J163" s="4"/>
      <c r="K163" s="100">
        <f t="shared" si="9"/>
        <v>6.5975689609884753E-3</v>
      </c>
      <c r="L163" s="4"/>
      <c r="M163" s="4">
        <v>0</v>
      </c>
      <c r="N163" s="4"/>
      <c r="O163" s="4">
        <f>IFERROR(_xlfn.XLOOKUP(A163,'درآمد ناشی از تغییر قیمت  '!$A$7:$A$98,'درآمد ناشی از تغییر قیمت  '!$Q$7:$Q$98),0)</f>
        <v>18457079881</v>
      </c>
      <c r="P163" s="4"/>
      <c r="Q163" s="4">
        <f>IFERROR(_xlfn.XLOOKUP(A163,'درآمد ناشی ازفروش'!$A$7:$A$190,'درآمد ناشی ازفروش'!$Q$7:$Q$190),0)</f>
        <v>0</v>
      </c>
      <c r="R163" s="4"/>
      <c r="S163" s="4">
        <f t="shared" si="10"/>
        <v>18457079881</v>
      </c>
      <c r="T163" s="143"/>
      <c r="U163" s="100">
        <f t="shared" si="11"/>
        <v>5.1451370563917022E-3</v>
      </c>
      <c r="V163" s="214"/>
      <c r="W163" s="214"/>
      <c r="X163" s="214"/>
      <c r="Y163" s="214"/>
      <c r="Z163" s="214"/>
      <c r="AA163" s="214"/>
    </row>
    <row r="164" spans="1:27" s="135" customFormat="1" ht="30.75">
      <c r="A164" s="213" t="s">
        <v>235</v>
      </c>
      <c r="C164" s="4">
        <v>0</v>
      </c>
      <c r="D164" s="4"/>
      <c r="E164" s="4">
        <f>IFERROR(_xlfn.XLOOKUP(A164,'درآمد ناشی از تغییر قیمت  '!$A$7:$A$98,'درآمد ناشی از تغییر قیمت  '!$I$7:$I$98),0)</f>
        <v>0</v>
      </c>
      <c r="F164" s="4"/>
      <c r="G164" s="4">
        <f>IFERROR(_xlfn.XLOOKUP(A164,'درآمد ناشی ازفروش'!$A$7:$A$188,'درآمد ناشی ازفروش'!$I$7:$I$188),0)</f>
        <v>0</v>
      </c>
      <c r="H164" s="4"/>
      <c r="I164" s="4">
        <f t="shared" si="8"/>
        <v>0</v>
      </c>
      <c r="J164" s="4"/>
      <c r="K164" s="100">
        <f t="shared" si="9"/>
        <v>0</v>
      </c>
      <c r="L164" s="4"/>
      <c r="M164" s="4">
        <v>809823280</v>
      </c>
      <c r="N164" s="4"/>
      <c r="O164" s="4">
        <f>IFERROR(_xlfn.XLOOKUP(A164,'درآمد ناشی از تغییر قیمت  '!$A$7:$A$98,'درآمد ناشی از تغییر قیمت  '!$Q$7:$Q$98),0)</f>
        <v>0</v>
      </c>
      <c r="P164" s="4"/>
      <c r="Q164" s="4">
        <f>IFERROR(_xlfn.XLOOKUP(A164,'درآمد ناشی ازفروش'!$A$7:$A$190,'درآمد ناشی ازفروش'!$Q$7:$Q$190),0)</f>
        <v>-1606169217</v>
      </c>
      <c r="R164" s="4"/>
      <c r="S164" s="4">
        <f t="shared" si="10"/>
        <v>-796345937</v>
      </c>
      <c r="T164" s="143"/>
      <c r="U164" s="100">
        <f t="shared" si="11"/>
        <v>-2.2199118260215716E-4</v>
      </c>
      <c r="V164" s="214"/>
      <c r="W164" s="214"/>
      <c r="X164" s="214"/>
      <c r="Y164" s="214"/>
      <c r="Z164" s="214"/>
      <c r="AA164" s="214"/>
    </row>
    <row r="165" spans="1:27" s="135" customFormat="1" ht="30.75">
      <c r="A165" s="213" t="s">
        <v>236</v>
      </c>
      <c r="C165" s="4">
        <v>0</v>
      </c>
      <c r="D165" s="4"/>
      <c r="E165" s="4">
        <f>IFERROR(_xlfn.XLOOKUP(A165,'درآمد ناشی از تغییر قیمت  '!$A$7:$A$98,'درآمد ناشی از تغییر قیمت  '!$I$7:$I$98),0)</f>
        <v>0</v>
      </c>
      <c r="F165" s="4"/>
      <c r="G165" s="4">
        <f>IFERROR(_xlfn.XLOOKUP(A165,'درآمد ناشی ازفروش'!$A$7:$A$188,'درآمد ناشی ازفروش'!$I$7:$I$188),0)</f>
        <v>0</v>
      </c>
      <c r="H165" s="4"/>
      <c r="I165" s="4">
        <f t="shared" si="8"/>
        <v>0</v>
      </c>
      <c r="J165" s="4"/>
      <c r="K165" s="100">
        <f t="shared" si="9"/>
        <v>0</v>
      </c>
      <c r="L165" s="4"/>
      <c r="M165" s="4">
        <v>13756289920</v>
      </c>
      <c r="N165" s="4"/>
      <c r="O165" s="4">
        <f>IFERROR(_xlfn.XLOOKUP(A165,'درآمد ناشی از تغییر قیمت  '!$A$7:$A$98,'درآمد ناشی از تغییر قیمت  '!$Q$7:$Q$98),0)</f>
        <v>0</v>
      </c>
      <c r="P165" s="4"/>
      <c r="Q165" s="4">
        <f>IFERROR(_xlfn.XLOOKUP(A165,'درآمد ناشی ازفروش'!$A$7:$A$190,'درآمد ناشی ازفروش'!$Q$7:$Q$190),0)</f>
        <v>-70185009285</v>
      </c>
      <c r="R165" s="4"/>
      <c r="S165" s="4">
        <f t="shared" si="10"/>
        <v>-56428719365</v>
      </c>
      <c r="T165" s="143"/>
      <c r="U165" s="100">
        <f t="shared" si="11"/>
        <v>-1.5730196592390722E-2</v>
      </c>
      <c r="V165" s="214"/>
      <c r="W165" s="214"/>
      <c r="X165" s="214"/>
      <c r="Y165" s="214"/>
      <c r="Z165" s="214"/>
      <c r="AA165" s="214"/>
    </row>
    <row r="166" spans="1:27" s="135" customFormat="1" ht="30.75">
      <c r="A166" s="213" t="s">
        <v>237</v>
      </c>
      <c r="C166" s="4">
        <v>0</v>
      </c>
      <c r="D166" s="4"/>
      <c r="E166" s="4">
        <f>IFERROR(_xlfn.XLOOKUP(A166,'درآمد ناشی از تغییر قیمت  '!$A$7:$A$98,'درآمد ناشی از تغییر قیمت  '!$I$7:$I$98),0)</f>
        <v>0</v>
      </c>
      <c r="F166" s="4"/>
      <c r="G166" s="4">
        <f>IFERROR(_xlfn.XLOOKUP(A166,'درآمد ناشی ازفروش'!$A$7:$A$188,'درآمد ناشی ازفروش'!$I$7:$I$188),0)</f>
        <v>0</v>
      </c>
      <c r="H166" s="4"/>
      <c r="I166" s="4">
        <f t="shared" si="8"/>
        <v>0</v>
      </c>
      <c r="J166" s="4"/>
      <c r="K166" s="100">
        <f t="shared" si="9"/>
        <v>0</v>
      </c>
      <c r="L166" s="4"/>
      <c r="M166" s="4">
        <v>4251000000</v>
      </c>
      <c r="N166" s="4"/>
      <c r="O166" s="4">
        <f>IFERROR(_xlfn.XLOOKUP(A166,'درآمد ناشی از تغییر قیمت  '!$A$7:$A$98,'درآمد ناشی از تغییر قیمت  '!$Q$7:$Q$98),0)</f>
        <v>0</v>
      </c>
      <c r="P166" s="4"/>
      <c r="Q166" s="4">
        <f>IFERROR(_xlfn.XLOOKUP(A166,'درآمد ناشی ازفروش'!$A$7:$A$190,'درآمد ناشی ازفروش'!$Q$7:$Q$190),0)</f>
        <v>-10931150087</v>
      </c>
      <c r="R166" s="4"/>
      <c r="S166" s="4">
        <f t="shared" si="10"/>
        <v>-6680150087</v>
      </c>
      <c r="T166" s="143"/>
      <c r="U166" s="100">
        <f t="shared" si="11"/>
        <v>-1.8621736469951161E-3</v>
      </c>
      <c r="V166" s="214"/>
      <c r="W166" s="214"/>
      <c r="X166" s="214"/>
      <c r="Y166" s="214"/>
      <c r="Z166" s="214"/>
      <c r="AA166" s="214"/>
    </row>
    <row r="167" spans="1:27" s="135" customFormat="1" ht="30.75">
      <c r="A167" s="213" t="s">
        <v>238</v>
      </c>
      <c r="C167" s="4">
        <v>0</v>
      </c>
      <c r="D167" s="4"/>
      <c r="E167" s="4">
        <f>IFERROR(_xlfn.XLOOKUP(A167,'درآمد ناشی از تغییر قیمت  '!$A$7:$A$98,'درآمد ناشی از تغییر قیمت  '!$I$7:$I$98),0)</f>
        <v>27701202861</v>
      </c>
      <c r="F167" s="4"/>
      <c r="G167" s="4">
        <f>IFERROR(_xlfn.XLOOKUP(A167,'درآمد ناشی ازفروش'!$A$7:$A$188,'درآمد ناشی ازفروش'!$I$7:$I$188),0)</f>
        <v>0</v>
      </c>
      <c r="H167" s="4"/>
      <c r="I167" s="4">
        <f t="shared" si="8"/>
        <v>27701202861</v>
      </c>
      <c r="J167" s="4"/>
      <c r="K167" s="100">
        <f t="shared" si="9"/>
        <v>1.7699789561265843E-2</v>
      </c>
      <c r="L167" s="4"/>
      <c r="M167" s="4">
        <v>6189532640</v>
      </c>
      <c r="N167" s="4"/>
      <c r="O167" s="4">
        <f>IFERROR(_xlfn.XLOOKUP(A167,'درآمد ناشی از تغییر قیمت  '!$A$7:$A$98,'درآمد ناشی از تغییر قیمت  '!$Q$7:$Q$98),0)</f>
        <v>149411555904</v>
      </c>
      <c r="P167" s="4"/>
      <c r="Q167" s="4">
        <f>IFERROR(_xlfn.XLOOKUP(A167,'درآمد ناشی ازفروش'!$A$7:$A$190,'درآمد ناشی ازفروش'!$Q$7:$Q$190),0)</f>
        <v>77448641639</v>
      </c>
      <c r="R167" s="4"/>
      <c r="S167" s="4">
        <f t="shared" si="10"/>
        <v>233049730183</v>
      </c>
      <c r="T167" s="143"/>
      <c r="U167" s="100">
        <f t="shared" si="11"/>
        <v>6.4965466394333857E-2</v>
      </c>
      <c r="V167" s="214"/>
      <c r="W167" s="214"/>
      <c r="X167" s="214"/>
      <c r="Y167" s="214"/>
      <c r="Z167" s="214"/>
      <c r="AA167" s="214"/>
    </row>
    <row r="168" spans="1:27" s="135" customFormat="1" ht="30.75">
      <c r="A168" s="213" t="s">
        <v>239</v>
      </c>
      <c r="C168" s="4">
        <v>0</v>
      </c>
      <c r="D168" s="4"/>
      <c r="E168" s="4">
        <f>IFERROR(_xlfn.XLOOKUP(A168,'درآمد ناشی از تغییر قیمت  '!$A$7:$A$98,'درآمد ناشی از تغییر قیمت  '!$I$7:$I$98),0)</f>
        <v>0</v>
      </c>
      <c r="F168" s="4"/>
      <c r="G168" s="4">
        <f>IFERROR(_xlfn.XLOOKUP(A168,'درآمد ناشی ازفروش'!$A$7:$A$188,'درآمد ناشی ازفروش'!$I$7:$I$188),0)</f>
        <v>0</v>
      </c>
      <c r="H168" s="4"/>
      <c r="I168" s="4">
        <f t="shared" si="8"/>
        <v>0</v>
      </c>
      <c r="J168" s="4"/>
      <c r="K168" s="100">
        <f t="shared" si="9"/>
        <v>0</v>
      </c>
      <c r="L168" s="4"/>
      <c r="M168" s="4">
        <v>0</v>
      </c>
      <c r="N168" s="4"/>
      <c r="O168" s="4">
        <f>IFERROR(_xlfn.XLOOKUP(A168,'درآمد ناشی از تغییر قیمت  '!$A$7:$A$98,'درآمد ناشی از تغییر قیمت  '!$Q$7:$Q$98),0)</f>
        <v>0</v>
      </c>
      <c r="P168" s="4"/>
      <c r="Q168" s="4">
        <f>IFERROR(_xlfn.XLOOKUP(A168,'درآمد ناشی ازفروش'!$A$7:$A$190,'درآمد ناشی ازفروش'!$Q$7:$Q$190),0)</f>
        <v>-2753669066</v>
      </c>
      <c r="R168" s="4"/>
      <c r="S168" s="4">
        <f t="shared" si="10"/>
        <v>-2753669066</v>
      </c>
      <c r="T168" s="143"/>
      <c r="U168" s="100">
        <f t="shared" si="11"/>
        <v>-7.6761897569186386E-4</v>
      </c>
      <c r="V168" s="214"/>
      <c r="W168" s="214"/>
      <c r="X168" s="214"/>
      <c r="Y168" s="214"/>
      <c r="Z168" s="214"/>
      <c r="AA168" s="214"/>
    </row>
    <row r="169" spans="1:27" s="135" customFormat="1" ht="30.75">
      <c r="A169" s="213" t="s">
        <v>240</v>
      </c>
      <c r="C169" s="4">
        <v>1204270415</v>
      </c>
      <c r="D169" s="4"/>
      <c r="E169" s="4">
        <f>IFERROR(_xlfn.XLOOKUP(A169,'درآمد ناشی از تغییر قیمت  '!$A$7:$A$98,'درآمد ناشی از تغییر قیمت  '!$I$7:$I$98),0)</f>
        <v>-1426179145</v>
      </c>
      <c r="F169" s="4"/>
      <c r="G169" s="4">
        <f>IFERROR(_xlfn.XLOOKUP(A169,'درآمد ناشی ازفروش'!$A$7:$A$188,'درآمد ناشی ازفروش'!$I$7:$I$188),0)</f>
        <v>0</v>
      </c>
      <c r="H169" s="4"/>
      <c r="I169" s="4">
        <f t="shared" si="8"/>
        <v>-221908730</v>
      </c>
      <c r="J169" s="4"/>
      <c r="K169" s="100">
        <f t="shared" si="9"/>
        <v>-1.4178943212381394E-4</v>
      </c>
      <c r="L169" s="4"/>
      <c r="M169" s="4">
        <v>1204270415</v>
      </c>
      <c r="N169" s="4"/>
      <c r="O169" s="4">
        <f>IFERROR(_xlfn.XLOOKUP(A169,'درآمد ناشی از تغییر قیمت  '!$A$7:$A$98,'درآمد ناشی از تغییر قیمت  '!$Q$7:$Q$98),0)</f>
        <v>248841855</v>
      </c>
      <c r="P169" s="4"/>
      <c r="Q169" s="4">
        <f>IFERROR(_xlfn.XLOOKUP(A169,'درآمد ناشی ازفروش'!$A$7:$A$190,'درآمد ناشی ازفروش'!$Q$7:$Q$190),0)</f>
        <v>179172427539</v>
      </c>
      <c r="R169" s="4"/>
      <c r="S169" s="4">
        <f t="shared" si="10"/>
        <v>180625539809</v>
      </c>
      <c r="T169" s="143"/>
      <c r="U169" s="100">
        <f t="shared" si="11"/>
        <v>5.035158130071922E-2</v>
      </c>
      <c r="V169" s="214"/>
      <c r="W169" s="214"/>
      <c r="X169" s="214"/>
      <c r="Y169" s="214"/>
      <c r="Z169" s="214"/>
      <c r="AA169" s="214"/>
    </row>
    <row r="170" spans="1:27" s="135" customFormat="1" ht="30.75">
      <c r="A170" s="213" t="s">
        <v>241</v>
      </c>
      <c r="C170" s="4">
        <v>0</v>
      </c>
      <c r="D170" s="4"/>
      <c r="E170" s="4">
        <f>IFERROR(_xlfn.XLOOKUP(A170,'درآمد ناشی از تغییر قیمت  '!$A$7:$A$98,'درآمد ناشی از تغییر قیمت  '!$I$7:$I$98),0)</f>
        <v>1251845289</v>
      </c>
      <c r="F170" s="4"/>
      <c r="G170" s="4">
        <f>IFERROR(_xlfn.XLOOKUP(A170,'درآمد ناشی ازفروش'!$A$7:$A$188,'درآمد ناشی ازفروش'!$I$7:$I$188),0)</f>
        <v>-9917</v>
      </c>
      <c r="H170" s="4"/>
      <c r="I170" s="4">
        <f t="shared" si="8"/>
        <v>1251835372</v>
      </c>
      <c r="J170" s="4"/>
      <c r="K170" s="100">
        <f t="shared" si="9"/>
        <v>7.9986500084238863E-4</v>
      </c>
      <c r="L170" s="4"/>
      <c r="M170" s="4">
        <v>4222870300</v>
      </c>
      <c r="N170" s="4"/>
      <c r="O170" s="4">
        <f>IFERROR(_xlfn.XLOOKUP(A170,'درآمد ناشی از تغییر قیمت  '!$A$7:$A$98,'درآمد ناشی از تغییر قیمت  '!$Q$7:$Q$98),0)</f>
        <v>88373137</v>
      </c>
      <c r="P170" s="4"/>
      <c r="Q170" s="4">
        <f>IFERROR(_xlfn.XLOOKUP(A170,'درآمد ناشی ازفروش'!$A$7:$A$190,'درآمد ناشی ازفروش'!$Q$7:$Q$190),0)</f>
        <v>-35919537543</v>
      </c>
      <c r="R170" s="4"/>
      <c r="S170" s="4">
        <f t="shared" si="10"/>
        <v>-31608294106</v>
      </c>
      <c r="T170" s="143"/>
      <c r="U170" s="100">
        <f t="shared" si="11"/>
        <v>-8.8111990814712139E-3</v>
      </c>
      <c r="V170" s="214"/>
      <c r="W170" s="214"/>
      <c r="X170" s="214"/>
      <c r="Y170" s="214"/>
      <c r="Z170" s="214"/>
      <c r="AA170" s="214"/>
    </row>
    <row r="171" spans="1:27" s="135" customFormat="1" ht="30.75">
      <c r="A171" s="213" t="s">
        <v>345</v>
      </c>
      <c r="C171" s="4">
        <v>0</v>
      </c>
      <c r="D171" s="4"/>
      <c r="E171" s="4">
        <f>IFERROR(_xlfn.XLOOKUP(A171,'درآمد ناشی از تغییر قیمت  '!$A$7:$A$98,'درآمد ناشی از تغییر قیمت  '!$I$7:$I$98),0)</f>
        <v>2924381827</v>
      </c>
      <c r="F171" s="4"/>
      <c r="G171" s="4">
        <f>IFERROR(_xlfn.XLOOKUP(A171,'درآمد ناشی ازفروش'!$A$7:$A$188,'درآمد ناشی ازفروش'!$I$7:$I$188),0)</f>
        <v>0</v>
      </c>
      <c r="H171" s="4"/>
      <c r="I171" s="4">
        <f t="shared" si="8"/>
        <v>2924381827</v>
      </c>
      <c r="J171" s="4"/>
      <c r="K171" s="100">
        <f t="shared" si="9"/>
        <v>1.8685449579362268E-3</v>
      </c>
      <c r="L171" s="4"/>
      <c r="M171" s="4">
        <v>0</v>
      </c>
      <c r="N171" s="4"/>
      <c r="O171" s="4">
        <f>IFERROR(_xlfn.XLOOKUP(A171,'درآمد ناشی از تغییر قیمت  '!$A$7:$A$98,'درآمد ناشی از تغییر قیمت  '!$Q$7:$Q$98),0)</f>
        <v>-10715837983</v>
      </c>
      <c r="P171" s="4"/>
      <c r="Q171" s="4">
        <f>IFERROR(_xlfn.XLOOKUP(A171,'درآمد ناشی ازفروش'!$A$7:$A$190,'درآمد ناشی ازفروش'!$Q$7:$Q$190),0)</f>
        <v>0</v>
      </c>
      <c r="R171" s="4"/>
      <c r="S171" s="4">
        <f t="shared" si="10"/>
        <v>-10715837983</v>
      </c>
      <c r="T171" s="143"/>
      <c r="U171" s="100">
        <f t="shared" si="11"/>
        <v>-2.9871710721358076E-3</v>
      </c>
      <c r="V171" s="214"/>
      <c r="W171" s="214"/>
      <c r="X171" s="214"/>
      <c r="Y171" s="214"/>
      <c r="Z171" s="214"/>
    </row>
    <row r="172" spans="1:27" s="135" customFormat="1" ht="30.75">
      <c r="A172" s="213" t="s">
        <v>242</v>
      </c>
      <c r="C172" s="4">
        <v>0</v>
      </c>
      <c r="D172" s="4"/>
      <c r="E172" s="4">
        <f>IFERROR(_xlfn.XLOOKUP(A172,'درآمد ناشی از تغییر قیمت  '!$A$7:$A$98,'درآمد ناشی از تغییر قیمت  '!$I$7:$I$98),0)</f>
        <v>0</v>
      </c>
      <c r="F172" s="4"/>
      <c r="G172" s="4">
        <f>IFERROR(_xlfn.XLOOKUP(A172,'درآمد ناشی ازفروش'!$A$7:$A$188,'درآمد ناشی ازفروش'!$I$7:$I$188),0)</f>
        <v>0</v>
      </c>
      <c r="H172" s="4"/>
      <c r="I172" s="4">
        <f t="shared" si="8"/>
        <v>0</v>
      </c>
      <c r="J172" s="4"/>
      <c r="K172" s="100">
        <f t="shared" si="9"/>
        <v>0</v>
      </c>
      <c r="L172" s="4"/>
      <c r="M172" s="4">
        <v>70491027</v>
      </c>
      <c r="N172" s="4"/>
      <c r="O172" s="4">
        <f>IFERROR(_xlfn.XLOOKUP(A172,'درآمد ناشی از تغییر قیمت  '!$A$7:$A$98,'درآمد ناشی از تغییر قیمت  '!$Q$7:$Q$98),0)</f>
        <v>0</v>
      </c>
      <c r="P172" s="4"/>
      <c r="Q172" s="4">
        <f>IFERROR(_xlfn.XLOOKUP(A172,'درآمد ناشی ازفروش'!$A$7:$A$190,'درآمد ناشی ازفروش'!$Q$7:$Q$190),0)</f>
        <v>-1526509010</v>
      </c>
      <c r="R172" s="4"/>
      <c r="S172" s="4">
        <f t="shared" si="10"/>
        <v>-1456017983</v>
      </c>
      <c r="T172" s="143"/>
      <c r="U172" s="100">
        <f t="shared" si="11"/>
        <v>-4.0588284427472071E-4</v>
      </c>
      <c r="V172" s="214"/>
      <c r="W172" s="214"/>
      <c r="X172" s="214"/>
      <c r="Y172" s="214"/>
      <c r="Z172" s="214"/>
    </row>
    <row r="173" spans="1:27" s="135" customFormat="1" ht="30.75">
      <c r="A173" s="213" t="s">
        <v>243</v>
      </c>
      <c r="C173" s="4">
        <v>0</v>
      </c>
      <c r="D173" s="4"/>
      <c r="E173" s="4">
        <f>IFERROR(_xlfn.XLOOKUP(A173,'درآمد ناشی از تغییر قیمت  '!$A$7:$A$98,'درآمد ناشی از تغییر قیمت  '!$I$7:$I$98),0)</f>
        <v>0</v>
      </c>
      <c r="F173" s="4"/>
      <c r="G173" s="4">
        <f>IFERROR(_xlfn.XLOOKUP(A173,'درآمد ناشی ازفروش'!$A$7:$A$188,'درآمد ناشی ازفروش'!$I$7:$I$188),0)</f>
        <v>0</v>
      </c>
      <c r="H173" s="4"/>
      <c r="I173" s="4">
        <f t="shared" si="8"/>
        <v>0</v>
      </c>
      <c r="J173" s="4"/>
      <c r="K173" s="100">
        <f t="shared" si="9"/>
        <v>0</v>
      </c>
      <c r="L173" s="4"/>
      <c r="M173" s="4">
        <v>6448332800</v>
      </c>
      <c r="N173" s="4"/>
      <c r="O173" s="4">
        <f>IFERROR(_xlfn.XLOOKUP(A173,'درآمد ناشی از تغییر قیمت  '!$A$7:$A$98,'درآمد ناشی از تغییر قیمت  '!$Q$7:$Q$98),0)</f>
        <v>0</v>
      </c>
      <c r="P173" s="4"/>
      <c r="Q173" s="4">
        <f>IFERROR(_xlfn.XLOOKUP(A173,'درآمد ناشی ازفروش'!$A$7:$A$190,'درآمد ناشی ازفروش'!$Q$7:$Q$190),0)</f>
        <v>4310343366</v>
      </c>
      <c r="R173" s="4"/>
      <c r="S173" s="4">
        <f t="shared" si="10"/>
        <v>10758676166</v>
      </c>
      <c r="T173" s="143"/>
      <c r="U173" s="100">
        <f t="shared" si="11"/>
        <v>2.9991127402763181E-3</v>
      </c>
      <c r="V173" s="214"/>
      <c r="W173" s="214"/>
      <c r="X173" s="214"/>
      <c r="Y173" s="214"/>
      <c r="Z173" s="214"/>
    </row>
    <row r="174" spans="1:27" s="135" customFormat="1" ht="33">
      <c r="A174" s="213" t="s">
        <v>244</v>
      </c>
      <c r="C174" s="4">
        <v>0</v>
      </c>
      <c r="D174" s="4"/>
      <c r="E174" s="4">
        <f>IFERROR(_xlfn.XLOOKUP(A174,'درآمد ناشی از تغییر قیمت  '!$A$7:$A$98,'درآمد ناشی از تغییر قیمت  '!$I$7:$I$98),0)</f>
        <v>0</v>
      </c>
      <c r="F174" s="4"/>
      <c r="G174" s="4">
        <f>IFERROR(_xlfn.XLOOKUP(A174,'درآمد ناشی ازفروش'!$A$7:$A$188,'درآمد ناشی ازفروش'!$I$7:$I$188),0)</f>
        <v>0</v>
      </c>
      <c r="H174" s="4"/>
      <c r="I174" s="4">
        <f t="shared" si="8"/>
        <v>0</v>
      </c>
      <c r="J174" s="4"/>
      <c r="K174" s="100">
        <f t="shared" si="9"/>
        <v>0</v>
      </c>
      <c r="L174" s="4"/>
      <c r="M174" s="4">
        <v>0</v>
      </c>
      <c r="N174" s="4"/>
      <c r="O174" s="4">
        <f>IFERROR(_xlfn.XLOOKUP(A174,'درآمد ناشی از تغییر قیمت  '!$A$7:$A$98,'درآمد ناشی از تغییر قیمت  '!$Q$7:$Q$98),0)</f>
        <v>0</v>
      </c>
      <c r="P174" s="4"/>
      <c r="Q174" s="4">
        <f>IFERROR(_xlfn.XLOOKUP(A174,'درآمد ناشی ازفروش'!$A$7:$A$190,'درآمد ناشی ازفروش'!$Q$7:$Q$190),0)</f>
        <v>13198038356</v>
      </c>
      <c r="R174" s="4"/>
      <c r="S174" s="4">
        <f t="shared" si="10"/>
        <v>13198038356</v>
      </c>
      <c r="T174" s="143"/>
      <c r="U174" s="100">
        <f t="shared" si="11"/>
        <v>3.6791148250400001E-3</v>
      </c>
      <c r="W174" s="37"/>
      <c r="X174" s="214"/>
      <c r="Y174" s="214"/>
      <c r="Z174" s="214"/>
    </row>
    <row r="175" spans="1:27" s="135" customFormat="1" ht="33">
      <c r="A175" s="213" t="s">
        <v>245</v>
      </c>
      <c r="C175" s="4">
        <v>0</v>
      </c>
      <c r="D175" s="4"/>
      <c r="E175" s="4">
        <f>IFERROR(_xlfn.XLOOKUP(A175,'درآمد ناشی از تغییر قیمت  '!$A$7:$A$98,'درآمد ناشی از تغییر قیمت  '!$I$7:$I$98),0)</f>
        <v>15960154432</v>
      </c>
      <c r="F175" s="4"/>
      <c r="G175" s="4">
        <f>IFERROR(_xlfn.XLOOKUP(A175,'درآمد ناشی ازفروش'!$A$7:$A$188,'درآمد ناشی ازفروش'!$I$7:$I$188),0)</f>
        <v>0</v>
      </c>
      <c r="H175" s="4"/>
      <c r="I175" s="4">
        <f t="shared" si="8"/>
        <v>15960154432</v>
      </c>
      <c r="J175" s="4"/>
      <c r="K175" s="100">
        <f t="shared" si="9"/>
        <v>1.0197801742732935E-2</v>
      </c>
      <c r="L175" s="4"/>
      <c r="M175" s="4">
        <v>11195803800</v>
      </c>
      <c r="N175" s="4"/>
      <c r="O175" s="4">
        <f>IFERROR(_xlfn.XLOOKUP(A175,'درآمد ناشی از تغییر قیمت  '!$A$7:$A$98,'درآمد ناشی از تغییر قیمت  '!$Q$7:$Q$98),0)</f>
        <v>71349072319</v>
      </c>
      <c r="P175" s="4"/>
      <c r="Q175" s="4">
        <f>IFERROR(_xlfn.XLOOKUP(A175,'درآمد ناشی ازفروش'!$A$7:$A$190,'درآمد ناشی ازفروش'!$Q$7:$Q$190),0)</f>
        <v>407230416</v>
      </c>
      <c r="R175" s="4"/>
      <c r="S175" s="4">
        <f t="shared" si="10"/>
        <v>82952106535</v>
      </c>
      <c r="T175" s="143"/>
      <c r="U175" s="100">
        <f t="shared" si="11"/>
        <v>2.312391559177978E-2</v>
      </c>
      <c r="W175" s="37"/>
      <c r="X175" s="214"/>
      <c r="Y175" s="214"/>
      <c r="Z175" s="214"/>
    </row>
    <row r="176" spans="1:27" s="135" customFormat="1" ht="33">
      <c r="A176" s="213" t="s">
        <v>346</v>
      </c>
      <c r="C176" s="4">
        <v>0</v>
      </c>
      <c r="D176" s="4"/>
      <c r="E176" s="4">
        <f>IFERROR(_xlfn.XLOOKUP(A176,'درآمد ناشی از تغییر قیمت  '!$A$7:$A$98,'درآمد ناشی از تغییر قیمت  '!$I$7:$I$98),0)</f>
        <v>0</v>
      </c>
      <c r="F176" s="4"/>
      <c r="G176" s="4">
        <f>IFERROR(_xlfn.XLOOKUP(A176,'درآمد ناشی ازفروش'!$A$7:$A$188,'درآمد ناشی ازفروش'!$I$7:$I$188),0)</f>
        <v>0</v>
      </c>
      <c r="H176" s="4"/>
      <c r="I176" s="4">
        <f t="shared" si="8"/>
        <v>0</v>
      </c>
      <c r="J176" s="4"/>
      <c r="K176" s="100">
        <f t="shared" si="9"/>
        <v>0</v>
      </c>
      <c r="L176" s="4"/>
      <c r="M176" s="4">
        <v>0</v>
      </c>
      <c r="N176" s="4"/>
      <c r="O176" s="4">
        <f>IFERROR(_xlfn.XLOOKUP(A176,'درآمد ناشی از تغییر قیمت  '!$A$7:$A$98,'درآمد ناشی از تغییر قیمت  '!$Q$7:$Q$98),0)</f>
        <v>0</v>
      </c>
      <c r="P176" s="4"/>
      <c r="Q176" s="4">
        <f>IFERROR(_xlfn.XLOOKUP(A176,'درآمد ناشی ازفروش'!$A$7:$A$190,'درآمد ناشی ازفروش'!$Q$7:$Q$190),0)</f>
        <v>79758870404</v>
      </c>
      <c r="R176" s="4"/>
      <c r="S176" s="4">
        <f t="shared" si="10"/>
        <v>79758870404</v>
      </c>
      <c r="T176" s="143"/>
      <c r="U176" s="100">
        <f t="shared" si="11"/>
        <v>2.2233761913443593E-2</v>
      </c>
      <c r="W176" s="37"/>
      <c r="X176" s="214"/>
      <c r="Y176" s="214"/>
      <c r="Z176" s="214"/>
    </row>
    <row r="177" spans="1:26" s="135" customFormat="1" ht="33">
      <c r="A177" s="213" t="s">
        <v>246</v>
      </c>
      <c r="C177" s="4">
        <v>0</v>
      </c>
      <c r="D177" s="4"/>
      <c r="E177" s="4">
        <f>IFERROR(_xlfn.XLOOKUP(A177,'درآمد ناشی از تغییر قیمت  '!$A$7:$A$98,'درآمد ناشی از تغییر قیمت  '!$I$7:$I$98),0)</f>
        <v>0</v>
      </c>
      <c r="F177" s="4"/>
      <c r="G177" s="4">
        <f>IFERROR(_xlfn.XLOOKUP(A177,'درآمد ناشی ازفروش'!$A$7:$A$188,'درآمد ناشی ازفروش'!$I$7:$I$188),0)</f>
        <v>0</v>
      </c>
      <c r="H177" s="4"/>
      <c r="I177" s="4">
        <f t="shared" si="8"/>
        <v>0</v>
      </c>
      <c r="J177" s="4"/>
      <c r="K177" s="100">
        <f t="shared" si="9"/>
        <v>0</v>
      </c>
      <c r="L177" s="4"/>
      <c r="M177" s="4">
        <v>0</v>
      </c>
      <c r="N177" s="4"/>
      <c r="O177" s="4">
        <f>IFERROR(_xlfn.XLOOKUP(A177,'درآمد ناشی از تغییر قیمت  '!$A$7:$A$98,'درآمد ناشی از تغییر قیمت  '!$Q$7:$Q$98),0)</f>
        <v>0</v>
      </c>
      <c r="P177" s="4"/>
      <c r="Q177" s="4">
        <f>IFERROR(_xlfn.XLOOKUP(A177,'درآمد ناشی ازفروش'!$A$7:$A$190,'درآمد ناشی ازفروش'!$Q$7:$Q$190),0)</f>
        <v>465086929</v>
      </c>
      <c r="R177" s="4"/>
      <c r="S177" s="4">
        <f t="shared" si="10"/>
        <v>465086929</v>
      </c>
      <c r="T177" s="143"/>
      <c r="U177" s="100">
        <f t="shared" si="11"/>
        <v>1.2964867727015917E-4</v>
      </c>
      <c r="W177" s="37"/>
      <c r="X177" s="214"/>
      <c r="Y177" s="214"/>
      <c r="Z177" s="214"/>
    </row>
    <row r="178" spans="1:26" s="135" customFormat="1" ht="33">
      <c r="A178" s="213" t="s">
        <v>283</v>
      </c>
      <c r="C178" s="4">
        <v>0</v>
      </c>
      <c r="D178" s="4"/>
      <c r="E178" s="4">
        <f>IFERROR(_xlfn.XLOOKUP(A178,'درآمد ناشی از تغییر قیمت  '!$A$7:$A$98,'درآمد ناشی از تغییر قیمت  '!$I$7:$I$98),0)</f>
        <v>0</v>
      </c>
      <c r="F178" s="4"/>
      <c r="G178" s="4">
        <f>IFERROR(_xlfn.XLOOKUP(A178,'درآمد ناشی ازفروش'!$A$7:$A$188,'درآمد ناشی ازفروش'!$I$7:$I$188),0)</f>
        <v>0</v>
      </c>
      <c r="H178" s="4"/>
      <c r="I178" s="4">
        <f t="shared" si="8"/>
        <v>0</v>
      </c>
      <c r="J178" s="4"/>
      <c r="K178" s="100">
        <f t="shared" si="9"/>
        <v>0</v>
      </c>
      <c r="L178" s="4"/>
      <c r="M178" s="4">
        <v>0</v>
      </c>
      <c r="N178" s="4"/>
      <c r="O178" s="4">
        <f>IFERROR(_xlfn.XLOOKUP(A178,'درآمد ناشی از تغییر قیمت  '!$A$7:$A$98,'درآمد ناشی از تغییر قیمت  '!$Q$7:$Q$98),0)</f>
        <v>0</v>
      </c>
      <c r="P178" s="4"/>
      <c r="Q178" s="4">
        <f>IFERROR(_xlfn.XLOOKUP(A178,'درآمد ناشی ازفروش'!$A$7:$A$190,'درآمد ناشی ازفروش'!$Q$7:$Q$190),0)</f>
        <v>-3349358416</v>
      </c>
      <c r="R178" s="4"/>
      <c r="S178" s="4">
        <f t="shared" si="10"/>
        <v>-3349358416</v>
      </c>
      <c r="T178" s="143"/>
      <c r="U178" s="100">
        <f t="shared" si="11"/>
        <v>-9.336746772732362E-4</v>
      </c>
      <c r="W178" s="37"/>
      <c r="X178" s="214"/>
      <c r="Y178" s="214"/>
      <c r="Z178" s="214"/>
    </row>
    <row r="179" spans="1:26" s="135" customFormat="1" ht="33">
      <c r="A179" s="213" t="s">
        <v>90</v>
      </c>
      <c r="C179" s="4">
        <v>0</v>
      </c>
      <c r="D179" s="4"/>
      <c r="E179" s="4">
        <f>IFERROR(_xlfn.XLOOKUP(A179,'درآمد ناشی از تغییر قیمت  '!$A$7:$A$98,'درآمد ناشی از تغییر قیمت  '!$I$7:$I$98),0)</f>
        <v>-3327910148</v>
      </c>
      <c r="F179" s="4"/>
      <c r="G179" s="4">
        <f>IFERROR(_xlfn.XLOOKUP(A179,'درآمد ناشی ازفروش'!$A$7:$A$188,'درآمد ناشی ازفروش'!$I$7:$I$188),0)</f>
        <v>0</v>
      </c>
      <c r="H179" s="4"/>
      <c r="I179" s="4">
        <f t="shared" si="8"/>
        <v>-3327910148</v>
      </c>
      <c r="J179" s="4"/>
      <c r="K179" s="100">
        <f t="shared" si="9"/>
        <v>-2.1263809226613017E-3</v>
      </c>
      <c r="L179" s="4"/>
      <c r="M179" s="4">
        <v>11793832200</v>
      </c>
      <c r="N179" s="4"/>
      <c r="O179" s="4">
        <f>IFERROR(_xlfn.XLOOKUP(A179,'درآمد ناشی از تغییر قیمت  '!$A$7:$A$98,'درآمد ناشی از تغییر قیمت  '!$Q$7:$Q$98),0)</f>
        <v>-15147926687</v>
      </c>
      <c r="P179" s="4"/>
      <c r="Q179" s="4">
        <f>IFERROR(_xlfn.XLOOKUP(A179,'درآمد ناشی ازفروش'!$A$7:$A$190,'درآمد ناشی ازفروش'!$Q$7:$Q$190),0)</f>
        <v>-6269256322</v>
      </c>
      <c r="R179" s="4"/>
      <c r="S179" s="4">
        <f t="shared" si="10"/>
        <v>-9623350809</v>
      </c>
      <c r="T179" s="143"/>
      <c r="U179" s="100">
        <f t="shared" si="11"/>
        <v>-2.6826268929470735E-3</v>
      </c>
      <c r="W179" s="37"/>
      <c r="X179" s="214"/>
      <c r="Y179" s="214"/>
      <c r="Z179" s="214"/>
    </row>
    <row r="180" spans="1:26" s="135" customFormat="1" ht="33">
      <c r="A180" s="213" t="s">
        <v>92</v>
      </c>
      <c r="C180" s="4">
        <v>0</v>
      </c>
      <c r="D180" s="4"/>
      <c r="E180" s="4">
        <f>IFERROR(_xlfn.XLOOKUP(A180,'درآمد ناشی از تغییر قیمت  '!$A$7:$A$98,'درآمد ناشی از تغییر قیمت  '!$I$7:$I$98),0)</f>
        <v>-28656761484</v>
      </c>
      <c r="F180" s="4"/>
      <c r="G180" s="4">
        <f>IFERROR(_xlfn.XLOOKUP(A180,'درآمد ناشی ازفروش'!$A$7:$A$188,'درآمد ناشی ازفروش'!$I$7:$I$188),0)</f>
        <v>-10461380954</v>
      </c>
      <c r="H180" s="4"/>
      <c r="I180" s="4">
        <f t="shared" si="8"/>
        <v>-39118142438</v>
      </c>
      <c r="J180" s="4"/>
      <c r="K180" s="100">
        <f t="shared" si="9"/>
        <v>-2.4994686788674277E-2</v>
      </c>
      <c r="L180" s="4"/>
      <c r="M180" s="4">
        <v>34816094000</v>
      </c>
      <c r="N180" s="4"/>
      <c r="O180" s="4">
        <f>IFERROR(_xlfn.XLOOKUP(A180,'درآمد ناشی از تغییر قیمت  '!$A$7:$A$98,'درآمد ناشی از تغییر قیمت  '!$Q$7:$Q$98),0)</f>
        <v>-34838078606</v>
      </c>
      <c r="P180" s="4"/>
      <c r="Q180" s="4">
        <f>IFERROR(_xlfn.XLOOKUP(A180,'درآمد ناشی ازفروش'!$A$7:$A$190,'درآمد ناشی ازفروش'!$Q$7:$Q$190),0)</f>
        <v>-60273635564</v>
      </c>
      <c r="R180" s="4"/>
      <c r="S180" s="4">
        <f t="shared" si="10"/>
        <v>-60295620170</v>
      </c>
      <c r="T180" s="143"/>
      <c r="U180" s="100">
        <f t="shared" si="11"/>
        <v>-1.6808142548818933E-2</v>
      </c>
      <c r="W180" s="37"/>
      <c r="X180" s="214"/>
      <c r="Y180" s="214"/>
      <c r="Z180" s="214"/>
    </row>
    <row r="181" spans="1:26" s="135" customFormat="1" ht="33">
      <c r="A181" s="213" t="s">
        <v>247</v>
      </c>
      <c r="C181" s="4">
        <v>0</v>
      </c>
      <c r="D181" s="4"/>
      <c r="E181" s="4">
        <f>IFERROR(_xlfn.XLOOKUP(A181,'درآمد ناشی از تغییر قیمت  '!$A$7:$A$98,'درآمد ناشی از تغییر قیمت  '!$I$7:$I$98),0)</f>
        <v>2410430859</v>
      </c>
      <c r="F181" s="4"/>
      <c r="G181" s="4">
        <f>IFERROR(_xlfn.XLOOKUP(A181,'درآمد ناشی ازفروش'!$A$7:$A$188,'درآمد ناشی ازفروش'!$I$7:$I$188),0)</f>
        <v>0</v>
      </c>
      <c r="H181" s="4"/>
      <c r="I181" s="4">
        <f t="shared" si="8"/>
        <v>2410430859</v>
      </c>
      <c r="J181" s="4"/>
      <c r="K181" s="100">
        <f t="shared" si="9"/>
        <v>1.5401540203998601E-3</v>
      </c>
      <c r="L181" s="4"/>
      <c r="M181" s="4">
        <v>21782095950</v>
      </c>
      <c r="N181" s="4"/>
      <c r="O181" s="4">
        <f>IFERROR(_xlfn.XLOOKUP(A181,'درآمد ناشی از تغییر قیمت  '!$A$7:$A$98,'درآمد ناشی از تغییر قیمت  '!$Q$7:$Q$98),0)</f>
        <v>-23545572215</v>
      </c>
      <c r="P181" s="4"/>
      <c r="Q181" s="4">
        <f>IFERROR(_xlfn.XLOOKUP(A181,'درآمد ناشی ازفروش'!$A$7:$A$190,'درآمد ناشی ازفروش'!$Q$7:$Q$190),0)</f>
        <v>-21156824047</v>
      </c>
      <c r="R181" s="4"/>
      <c r="S181" s="4">
        <f t="shared" si="10"/>
        <v>-22920300312</v>
      </c>
      <c r="T181" s="143"/>
      <c r="U181" s="100">
        <f t="shared" si="11"/>
        <v>-6.3893144115551278E-3</v>
      </c>
      <c r="W181" s="37"/>
      <c r="X181" s="214"/>
      <c r="Y181" s="214"/>
      <c r="Z181" s="214"/>
    </row>
    <row r="182" spans="1:26" s="135" customFormat="1" ht="33">
      <c r="A182" s="213" t="s">
        <v>248</v>
      </c>
      <c r="C182" s="4">
        <v>0</v>
      </c>
      <c r="D182" s="4"/>
      <c r="E182" s="4">
        <f>IFERROR(_xlfn.XLOOKUP(A182,'درآمد ناشی از تغییر قیمت  '!$A$7:$A$98,'درآمد ناشی از تغییر قیمت  '!$I$7:$I$98),0)</f>
        <v>0</v>
      </c>
      <c r="F182" s="4"/>
      <c r="G182" s="4">
        <f>IFERROR(_xlfn.XLOOKUP(A182,'درآمد ناشی ازفروش'!$A$7:$A$188,'درآمد ناشی ازفروش'!$I$7:$I$188),0)</f>
        <v>0</v>
      </c>
      <c r="H182" s="4"/>
      <c r="I182" s="4">
        <f t="shared" si="8"/>
        <v>0</v>
      </c>
      <c r="J182" s="4"/>
      <c r="K182" s="100">
        <f t="shared" si="9"/>
        <v>0</v>
      </c>
      <c r="L182" s="4"/>
      <c r="M182" s="4">
        <v>0</v>
      </c>
      <c r="N182" s="4"/>
      <c r="O182" s="4">
        <f>IFERROR(_xlfn.XLOOKUP(A182,'درآمد ناشی از تغییر قیمت  '!$A$7:$A$98,'درآمد ناشی از تغییر قیمت  '!$Q$7:$Q$98),0)</f>
        <v>0</v>
      </c>
      <c r="P182" s="4"/>
      <c r="Q182" s="4">
        <f>IFERROR(_xlfn.XLOOKUP(A182,'درآمد ناشی ازفروش'!$A$7:$A$190,'درآمد ناشی ازفروش'!$Q$7:$Q$190),0)</f>
        <v>-5785584324</v>
      </c>
      <c r="R182" s="4"/>
      <c r="S182" s="4">
        <f t="shared" si="10"/>
        <v>-5785584324</v>
      </c>
      <c r="T182" s="143"/>
      <c r="U182" s="100">
        <f t="shared" si="11"/>
        <v>-1.6128024850201024E-3</v>
      </c>
      <c r="W182" s="37"/>
      <c r="X182" s="214"/>
      <c r="Y182" s="214"/>
      <c r="Z182" s="214"/>
    </row>
    <row r="183" spans="1:26" s="135" customFormat="1" ht="33">
      <c r="A183" s="213" t="s">
        <v>249</v>
      </c>
      <c r="C183" s="4">
        <v>0</v>
      </c>
      <c r="D183" s="4"/>
      <c r="E183" s="4">
        <f>IFERROR(_xlfn.XLOOKUP(A183,'درآمد ناشی از تغییر قیمت  '!$A$7:$A$98,'درآمد ناشی از تغییر قیمت  '!$I$7:$I$98),0)</f>
        <v>6678690929</v>
      </c>
      <c r="F183" s="4"/>
      <c r="G183" s="4">
        <f>IFERROR(_xlfn.XLOOKUP(A183,'درآمد ناشی ازفروش'!$A$7:$A$188,'درآمد ناشی ازفروش'!$I$7:$I$188),0)</f>
        <v>0</v>
      </c>
      <c r="H183" s="4"/>
      <c r="I183" s="4">
        <f t="shared" si="8"/>
        <v>6678690929</v>
      </c>
      <c r="J183" s="4"/>
      <c r="K183" s="100">
        <f t="shared" si="9"/>
        <v>4.2673751237879533E-3</v>
      </c>
      <c r="L183" s="4"/>
      <c r="M183" s="4">
        <v>5111439850</v>
      </c>
      <c r="N183" s="4"/>
      <c r="O183" s="4">
        <f>IFERROR(_xlfn.XLOOKUP(A183,'درآمد ناشی از تغییر قیمت  '!$A$7:$A$98,'درآمد ناشی از تغییر قیمت  '!$Q$7:$Q$98),0)</f>
        <v>68129419591</v>
      </c>
      <c r="P183" s="4"/>
      <c r="Q183" s="4">
        <f>IFERROR(_xlfn.XLOOKUP(A183,'درآمد ناشی ازفروش'!$A$7:$A$190,'درآمد ناشی ازفروش'!$Q$7:$Q$190),0)</f>
        <v>0</v>
      </c>
      <c r="R183" s="4"/>
      <c r="S183" s="4">
        <f t="shared" si="10"/>
        <v>73240859441</v>
      </c>
      <c r="T183" s="143"/>
      <c r="U183" s="100">
        <f t="shared" si="11"/>
        <v>2.0416786532943605E-2</v>
      </c>
      <c r="W183" s="37"/>
      <c r="X183" s="214"/>
      <c r="Y183" s="214"/>
      <c r="Z183" s="214"/>
    </row>
    <row r="184" spans="1:26" s="135" customFormat="1" ht="33">
      <c r="A184" s="213" t="s">
        <v>250</v>
      </c>
      <c r="C184" s="4">
        <v>0</v>
      </c>
      <c r="D184" s="4"/>
      <c r="E184" s="4">
        <f>IFERROR(_xlfn.XLOOKUP(A184,'درآمد ناشی از تغییر قیمت  '!$A$7:$A$98,'درآمد ناشی از تغییر قیمت  '!$I$7:$I$98),0)</f>
        <v>0</v>
      </c>
      <c r="F184" s="4"/>
      <c r="G184" s="4">
        <f>IFERROR(_xlfn.XLOOKUP(A184,'درآمد ناشی ازفروش'!$A$7:$A$188,'درآمد ناشی ازفروش'!$I$7:$I$188),0)</f>
        <v>0</v>
      </c>
      <c r="H184" s="4"/>
      <c r="I184" s="4">
        <f t="shared" si="8"/>
        <v>0</v>
      </c>
      <c r="J184" s="4"/>
      <c r="K184" s="100">
        <f t="shared" si="9"/>
        <v>0</v>
      </c>
      <c r="L184" s="4"/>
      <c r="M184" s="4">
        <v>0</v>
      </c>
      <c r="N184" s="4"/>
      <c r="O184" s="4">
        <f>IFERROR(_xlfn.XLOOKUP(A184,'درآمد ناشی از تغییر قیمت  '!$A$7:$A$98,'درآمد ناشی از تغییر قیمت  '!$Q$7:$Q$98),0)</f>
        <v>0</v>
      </c>
      <c r="P184" s="4"/>
      <c r="Q184" s="4">
        <f>IFERROR(_xlfn.XLOOKUP(A184,'درآمد ناشی ازفروش'!$A$7:$A$190,'درآمد ناشی ازفروش'!$Q$7:$Q$190),0)</f>
        <v>-5610703253</v>
      </c>
      <c r="R184" s="4"/>
      <c r="S184" s="4">
        <f t="shared" si="10"/>
        <v>-5610703253</v>
      </c>
      <c r="T184" s="143"/>
      <c r="U184" s="100">
        <f t="shared" si="11"/>
        <v>-1.5640522447510649E-3</v>
      </c>
      <c r="W184" s="37"/>
      <c r="X184" s="214"/>
      <c r="Y184" s="214"/>
      <c r="Z184" s="214"/>
    </row>
    <row r="185" spans="1:26" s="135" customFormat="1" ht="33">
      <c r="A185" s="213" t="s">
        <v>251</v>
      </c>
      <c r="C185" s="4">
        <v>0</v>
      </c>
      <c r="D185" s="4"/>
      <c r="E185" s="4">
        <f>IFERROR(_xlfn.XLOOKUP(A185,'درآمد ناشی از تغییر قیمت  '!$A$7:$A$98,'درآمد ناشی از تغییر قیمت  '!$I$7:$I$98),0)</f>
        <v>29751772475</v>
      </c>
      <c r="F185" s="4"/>
      <c r="G185" s="4">
        <f>IFERROR(_xlfn.XLOOKUP(A185,'درآمد ناشی ازفروش'!$A$7:$A$188,'درآمد ناشی ازفروش'!$I$7:$I$188),0)</f>
        <v>0</v>
      </c>
      <c r="H185" s="4"/>
      <c r="I185" s="4">
        <f t="shared" si="8"/>
        <v>29751772475</v>
      </c>
      <c r="J185" s="4"/>
      <c r="K185" s="100">
        <f t="shared" si="9"/>
        <v>1.9010008862234345E-2</v>
      </c>
      <c r="L185" s="4"/>
      <c r="M185" s="4">
        <v>92613680</v>
      </c>
      <c r="N185" s="4"/>
      <c r="O185" s="4">
        <f>IFERROR(_xlfn.XLOOKUP(A185,'درآمد ناشی از تغییر قیمت  '!$A$7:$A$98,'درآمد ناشی از تغییر قیمت  '!$Q$7:$Q$98),0)</f>
        <v>205281141750</v>
      </c>
      <c r="P185" s="4"/>
      <c r="Q185" s="4">
        <f>IFERROR(_xlfn.XLOOKUP(A185,'درآمد ناشی ازفروش'!$A$7:$A$190,'درآمد ناشی ازفروش'!$Q$7:$Q$190),0)</f>
        <v>-2160592694</v>
      </c>
      <c r="R185" s="4"/>
      <c r="S185" s="4">
        <f t="shared" si="10"/>
        <v>203213162736</v>
      </c>
      <c r="T185" s="143"/>
      <c r="U185" s="100">
        <f t="shared" si="11"/>
        <v>5.6648157816983069E-2</v>
      </c>
      <c r="W185" s="37"/>
      <c r="X185" s="214"/>
      <c r="Y185" s="214"/>
      <c r="Z185" s="214"/>
    </row>
    <row r="186" spans="1:26" s="135" customFormat="1" ht="33">
      <c r="A186" s="213" t="s">
        <v>111</v>
      </c>
      <c r="C186" s="4">
        <v>0</v>
      </c>
      <c r="D186" s="4"/>
      <c r="E186" s="4">
        <f>IFERROR(_xlfn.XLOOKUP(A186,'درآمد ناشی از تغییر قیمت  '!$A$7:$A$98,'درآمد ناشی از تغییر قیمت  '!$I$7:$I$98),0)</f>
        <v>0</v>
      </c>
      <c r="F186" s="4"/>
      <c r="G186" s="4">
        <f>IFERROR(_xlfn.XLOOKUP(A186,'درآمد ناشی ازفروش'!$A$7:$A$188,'درآمد ناشی ازفروش'!$I$7:$I$188),0)</f>
        <v>0</v>
      </c>
      <c r="H186" s="4"/>
      <c r="I186" s="4">
        <f t="shared" si="8"/>
        <v>0</v>
      </c>
      <c r="J186" s="4"/>
      <c r="K186" s="100">
        <f t="shared" si="9"/>
        <v>0</v>
      </c>
      <c r="L186" s="4"/>
      <c r="M186" s="4">
        <v>0</v>
      </c>
      <c r="N186" s="4"/>
      <c r="O186" s="4">
        <f>IFERROR(_xlfn.XLOOKUP(A186,'درآمد ناشی از تغییر قیمت  '!$A$7:$A$98,'درآمد ناشی از تغییر قیمت  '!$Q$7:$Q$98),0)</f>
        <v>0</v>
      </c>
      <c r="P186" s="4"/>
      <c r="Q186" s="4">
        <f>IFERROR(_xlfn.XLOOKUP(A186,'درآمد ناشی ازفروش'!$A$7:$A$190,'درآمد ناشی ازفروش'!$Q$7:$Q$190),0)</f>
        <v>-4302451847</v>
      </c>
      <c r="R186" s="4"/>
      <c r="S186" s="4">
        <f t="shared" si="10"/>
        <v>-4302451847</v>
      </c>
      <c r="T186" s="143"/>
      <c r="U186" s="100">
        <f t="shared" si="11"/>
        <v>-1.1993611434779824E-3</v>
      </c>
      <c r="W186" s="37"/>
      <c r="X186" s="214"/>
      <c r="Y186" s="214"/>
      <c r="Z186" s="214"/>
    </row>
    <row r="187" spans="1:26" s="135" customFormat="1" ht="33">
      <c r="A187" s="213" t="s">
        <v>252</v>
      </c>
      <c r="C187" s="4">
        <v>0</v>
      </c>
      <c r="D187" s="4"/>
      <c r="E187" s="4">
        <f>IFERROR(_xlfn.XLOOKUP(A187,'درآمد ناشی از تغییر قیمت  '!$A$7:$A$98,'درآمد ناشی از تغییر قیمت  '!$I$7:$I$98),0)</f>
        <v>200187497</v>
      </c>
      <c r="F187" s="4"/>
      <c r="G187" s="4">
        <f>IFERROR(_xlfn.XLOOKUP(A187,'درآمد ناشی ازفروش'!$A$7:$A$188,'درآمد ناشی ازفروش'!$I$7:$I$188),0)</f>
        <v>0</v>
      </c>
      <c r="H187" s="4"/>
      <c r="I187" s="4">
        <f t="shared" si="8"/>
        <v>200187497</v>
      </c>
      <c r="J187" s="4"/>
      <c r="K187" s="100">
        <f t="shared" si="9"/>
        <v>1.2791056718641807E-4</v>
      </c>
      <c r="L187" s="4"/>
      <c r="M187" s="4">
        <v>5811163200</v>
      </c>
      <c r="N187" s="4"/>
      <c r="O187" s="4">
        <f>IFERROR(_xlfn.XLOOKUP(A187,'درآمد ناشی از تغییر قیمت  '!$A$7:$A$98,'درآمد ناشی از تغییر قیمت  '!$Q$7:$Q$98),0)</f>
        <v>44823963</v>
      </c>
      <c r="P187" s="4"/>
      <c r="Q187" s="4">
        <f>IFERROR(_xlfn.XLOOKUP(A187,'درآمد ناشی ازفروش'!$A$7:$A$190,'درآمد ناشی ازفروش'!$Q$7:$Q$190),0)</f>
        <v>-30692994346</v>
      </c>
      <c r="R187" s="4"/>
      <c r="S187" s="4">
        <f t="shared" si="10"/>
        <v>-24837007183</v>
      </c>
      <c r="T187" s="143"/>
      <c r="U187" s="100">
        <f t="shared" si="11"/>
        <v>-6.9236199253094729E-3</v>
      </c>
      <c r="W187" s="37"/>
      <c r="X187" s="214"/>
      <c r="Y187" s="214"/>
      <c r="Z187" s="214"/>
    </row>
    <row r="188" spans="1:26" s="135" customFormat="1" ht="33">
      <c r="A188" s="213" t="s">
        <v>366</v>
      </c>
      <c r="C188" s="4">
        <v>757018129</v>
      </c>
      <c r="D188" s="4"/>
      <c r="E188" s="4">
        <f>IFERROR(_xlfn.XLOOKUP(A188,'درآمد ناشی از تغییر قیمت  '!$A$7:$A$98,'درآمد ناشی از تغییر قیمت  '!$I$7:$I$98),0)</f>
        <v>0</v>
      </c>
      <c r="F188" s="4"/>
      <c r="G188" s="4">
        <f>IFERROR(_xlfn.XLOOKUP(A188,'درآمد ناشی ازفروش'!$A$7:$A$188,'درآمد ناشی ازفروش'!$I$7:$I$188),0)</f>
        <v>0</v>
      </c>
      <c r="H188" s="4"/>
      <c r="I188" s="4">
        <f t="shared" si="8"/>
        <v>757018129</v>
      </c>
      <c r="J188" s="4"/>
      <c r="K188" s="100">
        <f t="shared" si="9"/>
        <v>4.8369963010622488E-4</v>
      </c>
      <c r="L188" s="4"/>
      <c r="M188" s="4">
        <v>37289247844</v>
      </c>
      <c r="N188" s="4"/>
      <c r="O188" s="4">
        <f>IFERROR(_xlfn.XLOOKUP(A188,'درآمد ناشی از تغییر قیمت  '!$A$7:$A$98,'درآمد ناشی از تغییر قیمت  '!$Q$7:$Q$98),0)</f>
        <v>-125629481718</v>
      </c>
      <c r="P188" s="4"/>
      <c r="Q188" s="4">
        <f>IFERROR(_xlfn.XLOOKUP(A188,'درآمد ناشی ازفروش'!$A$7:$A$190,'درآمد ناشی ازفروش'!$Q$7:$Q$190),0)</f>
        <v>0</v>
      </c>
      <c r="R188" s="4"/>
      <c r="S188" s="4">
        <f t="shared" si="10"/>
        <v>-88340233874</v>
      </c>
      <c r="T188" s="143"/>
      <c r="U188" s="100">
        <f t="shared" si="11"/>
        <v>-2.4625922074667912E-2</v>
      </c>
      <c r="W188" s="37"/>
      <c r="X188" s="214"/>
      <c r="Y188" s="214"/>
      <c r="Z188" s="214"/>
    </row>
    <row r="189" spans="1:26" s="135" customFormat="1" ht="33">
      <c r="A189" s="213" t="s">
        <v>367</v>
      </c>
      <c r="C189" s="4">
        <v>0</v>
      </c>
      <c r="D189" s="4"/>
      <c r="E189" s="4">
        <f>IFERROR(_xlfn.XLOOKUP(A189,'درآمد ناشی از تغییر قیمت  '!$A$7:$A$98,'درآمد ناشی از تغییر قیمت  '!$I$7:$I$98),0)</f>
        <v>-1021306769</v>
      </c>
      <c r="F189" s="4"/>
      <c r="G189" s="4">
        <f>IFERROR(_xlfn.XLOOKUP(A189,'درآمد ناشی ازفروش'!$A$7:$A$188,'درآمد ناشی ازفروش'!$I$7:$I$188),0)</f>
        <v>0</v>
      </c>
      <c r="H189" s="4"/>
      <c r="I189" s="4">
        <f t="shared" si="8"/>
        <v>-1021306769</v>
      </c>
      <c r="J189" s="4"/>
      <c r="K189" s="100">
        <f t="shared" si="9"/>
        <v>-6.5256786788296802E-4</v>
      </c>
      <c r="L189" s="4"/>
      <c r="M189" s="4">
        <v>0</v>
      </c>
      <c r="N189" s="4"/>
      <c r="O189" s="4">
        <f>IFERROR(_xlfn.XLOOKUP(A189,'درآمد ناشی از تغییر قیمت  '!$A$7:$A$98,'درآمد ناشی از تغییر قیمت  '!$Q$7:$Q$98),0)</f>
        <v>-145820010789</v>
      </c>
      <c r="P189" s="4"/>
      <c r="Q189" s="4">
        <f>IFERROR(_xlfn.XLOOKUP(A189,'درآمد ناشی ازفروش'!$A$7:$A$190,'درآمد ناشی ازفروش'!$Q$7:$Q$190),0)</f>
        <v>0</v>
      </c>
      <c r="R189" s="4"/>
      <c r="S189" s="4">
        <f t="shared" si="10"/>
        <v>-145820010789</v>
      </c>
      <c r="T189" s="143"/>
      <c r="U189" s="100">
        <f t="shared" si="11"/>
        <v>-4.0649113831178404E-2</v>
      </c>
      <c r="W189" s="37"/>
      <c r="X189" s="214"/>
      <c r="Y189" s="214"/>
      <c r="Z189" s="214"/>
    </row>
    <row r="190" spans="1:26" s="135" customFormat="1" ht="33">
      <c r="A190" s="213" t="s">
        <v>253</v>
      </c>
      <c r="C190" s="4">
        <v>0</v>
      </c>
      <c r="D190" s="4"/>
      <c r="E190" s="4">
        <f>IFERROR(_xlfn.XLOOKUP(A190,'درآمد ناشی از تغییر قیمت  '!$A$7:$A$98,'درآمد ناشی از تغییر قیمت  '!$I$7:$I$98),0)</f>
        <v>0</v>
      </c>
      <c r="F190" s="4"/>
      <c r="G190" s="4">
        <f>IFERROR(_xlfn.XLOOKUP(A190,'درآمد ناشی ازفروش'!$A$7:$A$188,'درآمد ناشی ازفروش'!$I$7:$I$188),0)</f>
        <v>0</v>
      </c>
      <c r="H190" s="4"/>
      <c r="I190" s="4">
        <f t="shared" si="8"/>
        <v>0</v>
      </c>
      <c r="J190" s="4"/>
      <c r="K190" s="100">
        <f t="shared" si="9"/>
        <v>0</v>
      </c>
      <c r="L190" s="4"/>
      <c r="M190" s="4">
        <v>0</v>
      </c>
      <c r="N190" s="4"/>
      <c r="O190" s="4">
        <f>IFERROR(_xlfn.XLOOKUP(A190,'درآمد ناشی از تغییر قیمت  '!$A$7:$A$98,'درآمد ناشی از تغییر قیمت  '!$Q$7:$Q$98),0)</f>
        <v>0</v>
      </c>
      <c r="P190" s="4"/>
      <c r="Q190" s="4">
        <f>IFERROR(_xlfn.XLOOKUP(A190,'درآمد ناشی ازفروش'!$A$7:$A$190,'درآمد ناشی ازفروش'!$Q$7:$Q$190),0)</f>
        <v>-4826340986</v>
      </c>
      <c r="R190" s="4"/>
      <c r="S190" s="4">
        <f t="shared" si="10"/>
        <v>-4826340986</v>
      </c>
      <c r="T190" s="143"/>
      <c r="U190" s="100">
        <f t="shared" si="11"/>
        <v>-1.3454016569226261E-3</v>
      </c>
      <c r="W190" s="37"/>
      <c r="X190" s="214"/>
      <c r="Y190" s="214"/>
      <c r="Z190" s="214"/>
    </row>
    <row r="191" spans="1:26" s="135" customFormat="1" ht="33">
      <c r="A191" s="213" t="s">
        <v>254</v>
      </c>
      <c r="C191" s="4">
        <v>0</v>
      </c>
      <c r="D191" s="4"/>
      <c r="E191" s="4">
        <f>IFERROR(_xlfn.XLOOKUP(A191,'درآمد ناشی از تغییر قیمت  '!$A$7:$A$98,'درآمد ناشی از تغییر قیمت  '!$I$7:$I$98),0)</f>
        <v>855823666</v>
      </c>
      <c r="F191" s="4"/>
      <c r="G191" s="4">
        <f>IFERROR(_xlfn.XLOOKUP(A191,'درآمد ناشی ازفروش'!$A$7:$A$188,'درآمد ناشی ازفروش'!$I$7:$I$188),0)</f>
        <v>0</v>
      </c>
      <c r="H191" s="4"/>
      <c r="I191" s="4">
        <f t="shared" si="8"/>
        <v>855823666</v>
      </c>
      <c r="J191" s="4"/>
      <c r="K191" s="100">
        <f t="shared" si="9"/>
        <v>5.4683180603241986E-4</v>
      </c>
      <c r="L191" s="4"/>
      <c r="M191" s="4">
        <v>5493492200</v>
      </c>
      <c r="N191" s="4"/>
      <c r="O191" s="4">
        <f>IFERROR(_xlfn.XLOOKUP(A191,'درآمد ناشی از تغییر قیمت  '!$A$7:$A$98,'درآمد ناشی از تغییر قیمت  '!$Q$7:$Q$98),0)</f>
        <v>-11573801781</v>
      </c>
      <c r="P191" s="4"/>
      <c r="Q191" s="4">
        <f>IFERROR(_xlfn.XLOOKUP(A191,'درآمد ناشی ازفروش'!$A$7:$A$190,'درآمد ناشی ازفروش'!$Q$7:$Q$190),0)</f>
        <v>-502792472</v>
      </c>
      <c r="R191" s="4"/>
      <c r="S191" s="4">
        <f t="shared" si="10"/>
        <v>-6583102053</v>
      </c>
      <c r="T191" s="143"/>
      <c r="U191" s="100">
        <f t="shared" si="11"/>
        <v>-1.8351203189929236E-3</v>
      </c>
      <c r="W191" s="37"/>
      <c r="X191" s="214"/>
      <c r="Y191" s="214"/>
      <c r="Z191" s="214"/>
    </row>
    <row r="192" spans="1:26" s="135" customFormat="1" ht="33">
      <c r="A192" s="213" t="s">
        <v>255</v>
      </c>
      <c r="C192" s="4">
        <v>0</v>
      </c>
      <c r="D192" s="4"/>
      <c r="E192" s="4">
        <f>IFERROR(_xlfn.XLOOKUP(A192,'درآمد ناشی از تغییر قیمت  '!$A$7:$A$98,'درآمد ناشی از تغییر قیمت  '!$I$7:$I$98),0)</f>
        <v>0</v>
      </c>
      <c r="F192" s="4"/>
      <c r="G192" s="4">
        <f>IFERROR(_xlfn.XLOOKUP(A192,'درآمد ناشی ازفروش'!$A$7:$A$188,'درآمد ناشی ازفروش'!$I$7:$I$188),0)</f>
        <v>0</v>
      </c>
      <c r="H192" s="4"/>
      <c r="I192" s="4">
        <f t="shared" si="8"/>
        <v>0</v>
      </c>
      <c r="J192" s="4"/>
      <c r="K192" s="100">
        <f t="shared" si="9"/>
        <v>0</v>
      </c>
      <c r="L192" s="4"/>
      <c r="M192" s="4">
        <v>0</v>
      </c>
      <c r="N192" s="4"/>
      <c r="O192" s="4">
        <f>IFERROR(_xlfn.XLOOKUP(A192,'درآمد ناشی از تغییر قیمت  '!$A$7:$A$98,'درآمد ناشی از تغییر قیمت  '!$Q$7:$Q$98),0)</f>
        <v>0</v>
      </c>
      <c r="P192" s="4"/>
      <c r="Q192" s="4">
        <f>IFERROR(_xlfn.XLOOKUP(A192,'درآمد ناشی ازفروش'!$A$7:$A$190,'درآمد ناشی ازفروش'!$Q$7:$Q$190),0)</f>
        <v>4561473234</v>
      </c>
      <c r="R192" s="4"/>
      <c r="S192" s="4">
        <f t="shared" si="10"/>
        <v>4561473234</v>
      </c>
      <c r="T192" s="143"/>
      <c r="U192" s="100">
        <f t="shared" si="11"/>
        <v>1.2715665272788933E-3</v>
      </c>
      <c r="W192" s="37"/>
      <c r="X192" s="214"/>
      <c r="Y192" s="214"/>
      <c r="Z192" s="214"/>
    </row>
    <row r="193" spans="1:26" s="135" customFormat="1" ht="33">
      <c r="A193" s="213" t="s">
        <v>265</v>
      </c>
      <c r="C193" s="4">
        <v>0</v>
      </c>
      <c r="D193" s="4"/>
      <c r="E193" s="4">
        <f>IFERROR(_xlfn.XLOOKUP(A193,'درآمد ناشی از تغییر قیمت  '!$A$7:$A$98,'درآمد ناشی از تغییر قیمت  '!$I$7:$I$98),0)</f>
        <v>0</v>
      </c>
      <c r="F193" s="4"/>
      <c r="G193" s="4">
        <f>IFERROR(_xlfn.XLOOKUP(A193,'درآمد ناشی ازفروش'!$A$7:$A$188,'درآمد ناشی ازفروش'!$I$7:$I$188),0)</f>
        <v>0</v>
      </c>
      <c r="H193" s="4"/>
      <c r="I193" s="4">
        <f t="shared" si="8"/>
        <v>0</v>
      </c>
      <c r="J193" s="4"/>
      <c r="K193" s="100">
        <f t="shared" si="9"/>
        <v>0</v>
      </c>
      <c r="L193" s="4"/>
      <c r="M193" s="4">
        <v>0</v>
      </c>
      <c r="N193" s="4"/>
      <c r="O193" s="4">
        <f>IFERROR(_xlfn.XLOOKUP(A193,'درآمد ناشی از تغییر قیمت  '!$A$7:$A$98,'درآمد ناشی از تغییر قیمت  '!$Q$7:$Q$98),0)</f>
        <v>0</v>
      </c>
      <c r="P193" s="4"/>
      <c r="Q193" s="4">
        <f>IFERROR(_xlfn.XLOOKUP(A193,'درآمد ناشی ازفروش'!$A$7:$A$190,'درآمد ناشی ازفروش'!$Q$7:$Q$190),0)</f>
        <v>517214557</v>
      </c>
      <c r="R193" s="4"/>
      <c r="S193" s="4">
        <f t="shared" si="10"/>
        <v>517214557</v>
      </c>
      <c r="T193" s="143"/>
      <c r="U193" s="100">
        <f t="shared" si="11"/>
        <v>1.4417989197009092E-4</v>
      </c>
      <c r="W193" s="37"/>
      <c r="X193" s="214"/>
      <c r="Y193" s="214"/>
      <c r="Z193" s="214"/>
    </row>
    <row r="194" spans="1:26" s="135" customFormat="1" ht="33">
      <c r="A194" s="213" t="s">
        <v>89</v>
      </c>
      <c r="C194" s="4">
        <v>0</v>
      </c>
      <c r="D194" s="4"/>
      <c r="E194" s="4">
        <f>IFERROR(_xlfn.XLOOKUP(A194,'درآمد ناشی از تغییر قیمت  '!$A$7:$A$98,'درآمد ناشی از تغییر قیمت  '!$I$7:$I$98),0)</f>
        <v>0</v>
      </c>
      <c r="F194" s="4"/>
      <c r="G194" s="4">
        <f>IFERROR(_xlfn.XLOOKUP(A194,'درآمد ناشی ازفروش'!$A$7:$A$188,'درآمد ناشی ازفروش'!$I$7:$I$188),0)</f>
        <v>0</v>
      </c>
      <c r="H194" s="4"/>
      <c r="I194" s="4">
        <f t="shared" si="8"/>
        <v>0</v>
      </c>
      <c r="J194" s="4"/>
      <c r="K194" s="100">
        <f t="shared" si="9"/>
        <v>0</v>
      </c>
      <c r="L194" s="4"/>
      <c r="M194" s="4">
        <v>11048534960</v>
      </c>
      <c r="N194" s="4"/>
      <c r="O194" s="4">
        <f>IFERROR(_xlfn.XLOOKUP(A194,'درآمد ناشی از تغییر قیمت  '!$A$7:$A$98,'درآمد ناشی از تغییر قیمت  '!$Q$7:$Q$98),0)</f>
        <v>0</v>
      </c>
      <c r="P194" s="4"/>
      <c r="Q194" s="4">
        <f>IFERROR(_xlfn.XLOOKUP(A194,'درآمد ناشی ازفروش'!$A$7:$A$190,'درآمد ناشی ازفروش'!$Q$7:$Q$190),0)</f>
        <v>-42081886103</v>
      </c>
      <c r="R194" s="4"/>
      <c r="S194" s="4">
        <f t="shared" si="10"/>
        <v>-31033351143</v>
      </c>
      <c r="T194" s="143"/>
      <c r="U194" s="100">
        <f t="shared" si="11"/>
        <v>-8.6509266893422671E-3</v>
      </c>
      <c r="W194" s="37"/>
      <c r="X194" s="214"/>
      <c r="Y194" s="214"/>
      <c r="Z194" s="214"/>
    </row>
    <row r="195" spans="1:26" s="135" customFormat="1" ht="33">
      <c r="A195" s="213" t="s">
        <v>284</v>
      </c>
      <c r="C195" s="4">
        <v>0</v>
      </c>
      <c r="D195" s="4"/>
      <c r="E195" s="4">
        <f>IFERROR(_xlfn.XLOOKUP(A195,'درآمد ناشی از تغییر قیمت  '!$A$7:$A$98,'درآمد ناشی از تغییر قیمت  '!$I$7:$I$98),0)</f>
        <v>0</v>
      </c>
      <c r="F195" s="4"/>
      <c r="G195" s="4">
        <f>IFERROR(_xlfn.XLOOKUP(A195,'درآمد ناشی ازفروش'!$A$7:$A$188,'درآمد ناشی ازفروش'!$I$7:$I$188),0)</f>
        <v>0</v>
      </c>
      <c r="H195" s="4"/>
      <c r="I195" s="4">
        <f t="shared" si="8"/>
        <v>0</v>
      </c>
      <c r="J195" s="4"/>
      <c r="K195" s="100">
        <f t="shared" si="9"/>
        <v>0</v>
      </c>
      <c r="L195" s="4"/>
      <c r="M195" s="4">
        <v>6450331394</v>
      </c>
      <c r="N195" s="4"/>
      <c r="O195" s="4">
        <f>IFERROR(_xlfn.XLOOKUP(A195,'درآمد ناشی از تغییر قیمت  '!$A$7:$A$98,'درآمد ناشی از تغییر قیمت  '!$Q$7:$Q$98),0)</f>
        <v>0</v>
      </c>
      <c r="P195" s="4"/>
      <c r="Q195" s="4">
        <f>IFERROR(_xlfn.XLOOKUP(A195,'درآمد ناشی ازفروش'!$A$7:$A$190,'درآمد ناشی ازفروش'!$Q$7:$Q$190),0)</f>
        <v>-23106886470</v>
      </c>
      <c r="R195" s="4"/>
      <c r="S195" s="4">
        <f t="shared" si="10"/>
        <v>-16656555076</v>
      </c>
      <c r="T195" s="143"/>
      <c r="U195" s="100">
        <f t="shared" si="11"/>
        <v>-4.6432187163895876E-3</v>
      </c>
      <c r="W195" s="37"/>
      <c r="X195" s="214"/>
      <c r="Y195" s="214"/>
      <c r="Z195" s="214"/>
    </row>
    <row r="196" spans="1:26" s="135" customFormat="1" ht="33">
      <c r="A196" s="213" t="s">
        <v>256</v>
      </c>
      <c r="C196" s="4">
        <v>0</v>
      </c>
      <c r="D196" s="4"/>
      <c r="E196" s="4">
        <f>IFERROR(_xlfn.XLOOKUP(A196,'درآمد ناشی از تغییر قیمت  '!$A$7:$A$98,'درآمد ناشی از تغییر قیمت  '!$I$7:$I$98),0)</f>
        <v>1420299397</v>
      </c>
      <c r="F196" s="4"/>
      <c r="G196" s="4">
        <f>IFERROR(_xlfn.XLOOKUP(A196,'درآمد ناشی ازفروش'!$A$7:$A$188,'درآمد ناشی ازفروش'!$I$7:$I$188),0)</f>
        <v>0</v>
      </c>
      <c r="H196" s="4"/>
      <c r="I196" s="4">
        <f t="shared" si="8"/>
        <v>1420299397</v>
      </c>
      <c r="J196" s="4"/>
      <c r="K196" s="100">
        <f t="shared" si="9"/>
        <v>9.075057342107513E-4</v>
      </c>
      <c r="L196" s="4"/>
      <c r="M196" s="4">
        <v>1944812100</v>
      </c>
      <c r="N196" s="4"/>
      <c r="O196" s="4">
        <f>IFERROR(_xlfn.XLOOKUP(A196,'درآمد ناشی از تغییر قیمت  '!$A$7:$A$98,'درآمد ناشی از تغییر قیمت  '!$Q$7:$Q$98),0)</f>
        <v>15678592923</v>
      </c>
      <c r="P196" s="4"/>
      <c r="Q196" s="4">
        <f>IFERROR(_xlfn.XLOOKUP(A196,'درآمد ناشی ازفروش'!$A$7:$A$190,'درآمد ناشی ازفروش'!$Q$7:$Q$190),0)</f>
        <v>-298306149</v>
      </c>
      <c r="R196" s="4"/>
      <c r="S196" s="4">
        <f t="shared" si="10"/>
        <v>17325098874</v>
      </c>
      <c r="T196" s="143"/>
      <c r="U196" s="100">
        <f t="shared" si="11"/>
        <v>4.8295834875824338E-3</v>
      </c>
      <c r="W196" s="37"/>
      <c r="X196" s="214"/>
      <c r="Y196" s="214"/>
      <c r="Z196" s="214"/>
    </row>
    <row r="197" spans="1:26" s="135" customFormat="1" ht="33">
      <c r="A197" s="213" t="s">
        <v>257</v>
      </c>
      <c r="C197" s="4">
        <v>0</v>
      </c>
      <c r="D197" s="4"/>
      <c r="E197" s="4">
        <f>IFERROR(_xlfn.XLOOKUP(A197,'درآمد ناشی از تغییر قیمت  '!$A$7:$A$98,'درآمد ناشی از تغییر قیمت  '!$I$7:$I$98),0)</f>
        <v>0</v>
      </c>
      <c r="F197" s="4"/>
      <c r="G197" s="4">
        <f>IFERROR(_xlfn.XLOOKUP(A197,'درآمد ناشی ازفروش'!$A$7:$A$188,'درآمد ناشی ازفروش'!$I$7:$I$188),0)</f>
        <v>0</v>
      </c>
      <c r="H197" s="4"/>
      <c r="I197" s="4">
        <f t="shared" si="8"/>
        <v>0</v>
      </c>
      <c r="J197" s="4"/>
      <c r="K197" s="100">
        <f t="shared" si="9"/>
        <v>0</v>
      </c>
      <c r="L197" s="4"/>
      <c r="M197" s="4">
        <v>0</v>
      </c>
      <c r="N197" s="4"/>
      <c r="O197" s="4">
        <f>IFERROR(_xlfn.XLOOKUP(A197,'درآمد ناشی از تغییر قیمت  '!$A$7:$A$98,'درآمد ناشی از تغییر قیمت  '!$Q$7:$Q$98),0)</f>
        <v>0</v>
      </c>
      <c r="P197" s="4"/>
      <c r="Q197" s="4">
        <f>IFERROR(_xlfn.XLOOKUP(A197,'درآمد ناشی ازفروش'!$A$7:$A$190,'درآمد ناشی ازفروش'!$Q$7:$Q$190),0)</f>
        <v>-14409866198</v>
      </c>
      <c r="R197" s="4"/>
      <c r="S197" s="4">
        <f t="shared" si="10"/>
        <v>-14409866198</v>
      </c>
      <c r="T197" s="143"/>
      <c r="U197" s="100">
        <f t="shared" si="11"/>
        <v>-4.016926676971129E-3</v>
      </c>
      <c r="W197" s="37"/>
      <c r="X197" s="214"/>
      <c r="Y197" s="214"/>
      <c r="Z197" s="214"/>
    </row>
    <row r="198" spans="1:26" s="135" customFormat="1" ht="33">
      <c r="A198" s="213" t="s">
        <v>266</v>
      </c>
      <c r="C198" s="4">
        <v>0</v>
      </c>
      <c r="D198" s="4"/>
      <c r="E198" s="4">
        <f>IFERROR(_xlfn.XLOOKUP(A198,'درآمد ناشی از تغییر قیمت  '!$A$7:$A$98,'درآمد ناشی از تغییر قیمت  '!$I$7:$I$98),0)</f>
        <v>0</v>
      </c>
      <c r="F198" s="4"/>
      <c r="G198" s="4">
        <f>IFERROR(_xlfn.XLOOKUP(A198,'درآمد ناشی ازفروش'!$A$7:$A$188,'درآمد ناشی ازفروش'!$I$7:$I$188),0)</f>
        <v>0</v>
      </c>
      <c r="H198" s="4"/>
      <c r="I198" s="4">
        <f t="shared" si="8"/>
        <v>0</v>
      </c>
      <c r="J198" s="4"/>
      <c r="K198" s="100">
        <f t="shared" si="9"/>
        <v>0</v>
      </c>
      <c r="L198" s="4"/>
      <c r="M198" s="4">
        <v>2956231500</v>
      </c>
      <c r="N198" s="4"/>
      <c r="O198" s="4">
        <f>IFERROR(_xlfn.XLOOKUP(A198,'درآمد ناشی از تغییر قیمت  '!$A$7:$A$98,'درآمد ناشی از تغییر قیمت  '!$Q$7:$Q$98),0)</f>
        <v>0</v>
      </c>
      <c r="P198" s="4"/>
      <c r="Q198" s="4">
        <f>IFERROR(_xlfn.XLOOKUP(A198,'درآمد ناشی ازفروش'!$A$7:$A$190,'درآمد ناشی ازفروش'!$Q$7:$Q$190),0)</f>
        <v>-34089329631</v>
      </c>
      <c r="R198" s="4"/>
      <c r="S198" s="4">
        <f t="shared" si="10"/>
        <v>-31133098131</v>
      </c>
      <c r="T198" s="143"/>
      <c r="U198" s="100">
        <f t="shared" si="11"/>
        <v>-8.6787323838254209E-3</v>
      </c>
      <c r="W198" s="37"/>
      <c r="X198" s="214"/>
      <c r="Y198" s="214"/>
      <c r="Z198" s="214"/>
    </row>
    <row r="199" spans="1:26" s="135" customFormat="1" ht="33">
      <c r="A199" s="213" t="s">
        <v>258</v>
      </c>
      <c r="C199" s="4">
        <v>0</v>
      </c>
      <c r="D199" s="4"/>
      <c r="E199" s="4">
        <f>IFERROR(_xlfn.XLOOKUP(A199,'درآمد ناشی از تغییر قیمت  '!$A$7:$A$98,'درآمد ناشی از تغییر قیمت  '!$I$7:$I$98),0)</f>
        <v>0</v>
      </c>
      <c r="F199" s="4"/>
      <c r="G199" s="4">
        <f>IFERROR(_xlfn.XLOOKUP(A199,'درآمد ناشی ازفروش'!$A$7:$A$188,'درآمد ناشی ازفروش'!$I$7:$I$188),0)</f>
        <v>0</v>
      </c>
      <c r="H199" s="4"/>
      <c r="I199" s="4">
        <f t="shared" si="8"/>
        <v>0</v>
      </c>
      <c r="J199" s="4"/>
      <c r="K199" s="100">
        <f t="shared" si="9"/>
        <v>0</v>
      </c>
      <c r="L199" s="4"/>
      <c r="M199" s="4">
        <v>0</v>
      </c>
      <c r="N199" s="4"/>
      <c r="O199" s="4">
        <f>IFERROR(_xlfn.XLOOKUP(A199,'درآمد ناشی از تغییر قیمت  '!$A$7:$A$98,'درآمد ناشی از تغییر قیمت  '!$Q$7:$Q$98),0)</f>
        <v>0</v>
      </c>
      <c r="P199" s="4"/>
      <c r="Q199" s="4">
        <f>IFERROR(_xlfn.XLOOKUP(A199,'درآمد ناشی ازفروش'!$A$7:$A$190,'درآمد ناشی ازفروش'!$Q$7:$Q$190),0)</f>
        <v>-904539265</v>
      </c>
      <c r="R199" s="4"/>
      <c r="S199" s="4">
        <f t="shared" si="10"/>
        <v>-904539265</v>
      </c>
      <c r="T199" s="143"/>
      <c r="U199" s="100">
        <f t="shared" si="11"/>
        <v>-2.5215139780067217E-4</v>
      </c>
      <c r="W199" s="37"/>
      <c r="X199" s="214"/>
      <c r="Y199" s="214"/>
      <c r="Z199" s="214"/>
    </row>
    <row r="200" spans="1:26" s="135" customFormat="1" ht="33">
      <c r="A200" s="213" t="s">
        <v>347</v>
      </c>
      <c r="C200" s="4">
        <v>0</v>
      </c>
      <c r="D200" s="4"/>
      <c r="E200" s="4">
        <f>IFERROR(_xlfn.XLOOKUP(A200,'درآمد ناشی از تغییر قیمت  '!$A$7:$A$98,'درآمد ناشی از تغییر قیمت  '!$I$7:$I$98),0)</f>
        <v>0</v>
      </c>
      <c r="F200" s="4"/>
      <c r="G200" s="4">
        <f>IFERROR(_xlfn.XLOOKUP(A200,'درآمد ناشی ازفروش'!$A$7:$A$188,'درآمد ناشی ازفروش'!$I$7:$I$188),0)</f>
        <v>0</v>
      </c>
      <c r="H200" s="4"/>
      <c r="I200" s="4">
        <f t="shared" si="8"/>
        <v>0</v>
      </c>
      <c r="J200" s="4"/>
      <c r="K200" s="100">
        <f t="shared" si="9"/>
        <v>0</v>
      </c>
      <c r="L200" s="4"/>
      <c r="M200" s="4">
        <v>0</v>
      </c>
      <c r="N200" s="4"/>
      <c r="O200" s="4">
        <f>IFERROR(_xlfn.XLOOKUP(A200,'درآمد ناشی از تغییر قیمت  '!$A$7:$A$98,'درآمد ناشی از تغییر قیمت  '!$Q$7:$Q$98),0)</f>
        <v>0</v>
      </c>
      <c r="P200" s="4"/>
      <c r="Q200" s="4">
        <f>IFERROR(_xlfn.XLOOKUP(A200,'درآمد ناشی ازفروش'!$A$7:$A$190,'درآمد ناشی ازفروش'!$Q$7:$Q$190),0)</f>
        <v>1322641582</v>
      </c>
      <c r="R200" s="4"/>
      <c r="S200" s="4">
        <f t="shared" si="10"/>
        <v>1322641582</v>
      </c>
      <c r="T200" s="143"/>
      <c r="U200" s="100">
        <f t="shared" si="11"/>
        <v>3.6870253906621993E-4</v>
      </c>
      <c r="W200" s="37"/>
      <c r="X200" s="214"/>
      <c r="Y200" s="214"/>
      <c r="Z200" s="214"/>
    </row>
    <row r="201" spans="1:26" s="135" customFormat="1" ht="33">
      <c r="A201" s="213" t="s">
        <v>259</v>
      </c>
      <c r="C201" s="4">
        <v>4659</v>
      </c>
      <c r="D201" s="4"/>
      <c r="E201" s="4">
        <f>IFERROR(_xlfn.XLOOKUP(A201,'درآمد ناشی از تغییر قیمت  '!$A$7:$A$98,'درآمد ناشی از تغییر قیمت  '!$I$7:$I$98),0)</f>
        <v>0</v>
      </c>
      <c r="F201" s="4"/>
      <c r="G201" s="4">
        <f>IFERROR(_xlfn.XLOOKUP(A201,'درآمد ناشی ازفروش'!$A$7:$A$188,'درآمد ناشی ازفروش'!$I$7:$I$188),0)</f>
        <v>0</v>
      </c>
      <c r="H201" s="4"/>
      <c r="I201" s="4">
        <f t="shared" si="8"/>
        <v>4659</v>
      </c>
      <c r="J201" s="4"/>
      <c r="K201" s="100">
        <f t="shared" si="9"/>
        <v>2.9768858767514428E-9</v>
      </c>
      <c r="L201" s="4"/>
      <c r="M201" s="4">
        <v>29663205</v>
      </c>
      <c r="N201" s="4"/>
      <c r="O201" s="4">
        <f>IFERROR(_xlfn.XLOOKUP(A201,'درآمد ناشی از تغییر قیمت  '!$A$7:$A$98,'درآمد ناشی از تغییر قیمت  '!$Q$7:$Q$98),0)</f>
        <v>0</v>
      </c>
      <c r="P201" s="4"/>
      <c r="Q201" s="4">
        <f>IFERROR(_xlfn.XLOOKUP(A201,'درآمد ناشی ازفروش'!$A$7:$A$190,'درآمد ناشی ازفروش'!$Q$7:$Q$190),0)</f>
        <v>-4846961334</v>
      </c>
      <c r="R201" s="4"/>
      <c r="S201" s="4">
        <f t="shared" si="10"/>
        <v>-4817298129</v>
      </c>
      <c r="T201" s="143"/>
      <c r="U201" s="100">
        <f t="shared" si="11"/>
        <v>-1.3428808497881104E-3</v>
      </c>
      <c r="W201" s="37"/>
      <c r="X201" s="214"/>
      <c r="Y201" s="214"/>
      <c r="Z201" s="214"/>
    </row>
    <row r="202" spans="1:26" s="135" customFormat="1" ht="33">
      <c r="A202" s="213" t="s">
        <v>260</v>
      </c>
      <c r="C202" s="4">
        <v>0</v>
      </c>
      <c r="D202" s="4"/>
      <c r="E202" s="4">
        <f>IFERROR(_xlfn.XLOOKUP(A202,'درآمد ناشی از تغییر قیمت  '!$A$7:$A$98,'درآمد ناشی از تغییر قیمت  '!$I$7:$I$98),0)</f>
        <v>0</v>
      </c>
      <c r="F202" s="4"/>
      <c r="G202" s="4">
        <f>IFERROR(_xlfn.XLOOKUP(A202,'درآمد ناشی ازفروش'!$A$7:$A$188,'درآمد ناشی ازفروش'!$I$7:$I$188),0)</f>
        <v>0</v>
      </c>
      <c r="H202" s="4"/>
      <c r="I202" s="4">
        <f t="shared" si="8"/>
        <v>0</v>
      </c>
      <c r="J202" s="4"/>
      <c r="K202" s="100">
        <f t="shared" si="9"/>
        <v>0</v>
      </c>
      <c r="L202" s="4"/>
      <c r="M202" s="4">
        <v>542904440</v>
      </c>
      <c r="N202" s="4"/>
      <c r="O202" s="4">
        <f>IFERROR(_xlfn.XLOOKUP(A202,'درآمد ناشی از تغییر قیمت  '!$A$7:$A$98,'درآمد ناشی از تغییر قیمت  '!$Q$7:$Q$98),0)</f>
        <v>0</v>
      </c>
      <c r="P202" s="4"/>
      <c r="Q202" s="4">
        <f>IFERROR(_xlfn.XLOOKUP(A202,'درآمد ناشی ازفروش'!$A$7:$A$190,'درآمد ناشی ازفروش'!$Q$7:$Q$190),0)</f>
        <v>-13672053473</v>
      </c>
      <c r="R202" s="4"/>
      <c r="S202" s="4">
        <f t="shared" si="10"/>
        <v>-13129149033</v>
      </c>
      <c r="T202" s="143"/>
      <c r="U202" s="100">
        <f t="shared" si="11"/>
        <v>-3.6599110825822397E-3</v>
      </c>
      <c r="W202" s="37"/>
      <c r="X202" s="214"/>
      <c r="Y202" s="214"/>
      <c r="Z202" s="214"/>
    </row>
    <row r="203" spans="1:26" s="135" customFormat="1" ht="33">
      <c r="A203" s="213" t="s">
        <v>376</v>
      </c>
      <c r="C203" s="4">
        <v>0</v>
      </c>
      <c r="D203" s="4"/>
      <c r="E203" s="4">
        <f>IFERROR(_xlfn.XLOOKUP(A203,'درآمد ناشی از تغییر قیمت  '!$A$7:$A$98,'درآمد ناشی از تغییر قیمت  '!$I$7:$I$98),0)</f>
        <v>0</v>
      </c>
      <c r="F203" s="4"/>
      <c r="G203" s="4">
        <f>IFERROR(_xlfn.XLOOKUP(A203,'درآمد ناشی ازفروش'!$A$7:$A$188,'درآمد ناشی ازفروش'!$I$7:$I$188),0)</f>
        <v>0</v>
      </c>
      <c r="H203" s="4"/>
      <c r="I203" s="4">
        <f t="shared" si="8"/>
        <v>0</v>
      </c>
      <c r="J203" s="4"/>
      <c r="K203" s="100">
        <f t="shared" si="9"/>
        <v>0</v>
      </c>
      <c r="L203" s="4"/>
      <c r="M203" s="4">
        <v>0</v>
      </c>
      <c r="N203" s="4"/>
      <c r="O203" s="4">
        <f>IFERROR(_xlfn.XLOOKUP(A203,'درآمد ناشی از تغییر قیمت  '!$A$7:$A$98,'درآمد ناشی از تغییر قیمت  '!$Q$7:$Q$98),0)</f>
        <v>2262642</v>
      </c>
      <c r="P203" s="4"/>
      <c r="Q203" s="4">
        <f>IFERROR(_xlfn.XLOOKUP(A203,'درآمد ناشی ازفروش'!$A$7:$A$190,'درآمد ناشی ازفروش'!$Q$7:$Q$190),0)</f>
        <v>0</v>
      </c>
      <c r="R203" s="4"/>
      <c r="S203" s="4">
        <f t="shared" si="10"/>
        <v>2262642</v>
      </c>
      <c r="T203" s="143"/>
      <c r="U203" s="100">
        <f t="shared" si="11"/>
        <v>6.3073916755013227E-7</v>
      </c>
      <c r="W203" s="37"/>
      <c r="X203" s="214"/>
      <c r="Y203" s="214"/>
      <c r="Z203" s="214"/>
    </row>
    <row r="204" spans="1:26" s="135" customFormat="1" ht="33">
      <c r="A204" s="213" t="s">
        <v>261</v>
      </c>
      <c r="C204" s="4">
        <v>0</v>
      </c>
      <c r="D204" s="4"/>
      <c r="E204" s="4">
        <f>IFERROR(_xlfn.XLOOKUP(A204,'درآمد ناشی از تغییر قیمت  '!$A$7:$A$98,'درآمد ناشی از تغییر قیمت  '!$I$7:$I$98),0)</f>
        <v>0</v>
      </c>
      <c r="F204" s="4"/>
      <c r="G204" s="4">
        <f>IFERROR(_xlfn.XLOOKUP(A204,'درآمد ناشی ازفروش'!$A$7:$A$188,'درآمد ناشی ازفروش'!$I$7:$I$188),0)</f>
        <v>0</v>
      </c>
      <c r="H204" s="4"/>
      <c r="I204" s="4">
        <f t="shared" ref="I204:I213" si="12">G204+E204+C204</f>
        <v>0</v>
      </c>
      <c r="J204" s="4"/>
      <c r="K204" s="100">
        <f t="shared" ref="K204:K213" si="13">I204/1565058316943</f>
        <v>0</v>
      </c>
      <c r="L204" s="4"/>
      <c r="M204" s="4">
        <v>6501890400</v>
      </c>
      <c r="N204" s="4"/>
      <c r="O204" s="4">
        <f>IFERROR(_xlfn.XLOOKUP(A204,'درآمد ناشی از تغییر قیمت  '!$A$7:$A$98,'درآمد ناشی از تغییر قیمت  '!$Q$7:$Q$98),0)</f>
        <v>0</v>
      </c>
      <c r="P204" s="4"/>
      <c r="Q204" s="4">
        <f>IFERROR(_xlfn.XLOOKUP(A204,'درآمد ناشی ازفروش'!$A$7:$A$190,'درآمد ناشی ازفروش'!$Q$7:$Q$190),0)</f>
        <v>-4210442383</v>
      </c>
      <c r="R204" s="4"/>
      <c r="S204" s="4">
        <f t="shared" ref="S204:S213" si="14">Q204+O204+M204</f>
        <v>2291448017</v>
      </c>
      <c r="T204" s="143"/>
      <c r="U204" s="100">
        <f t="shared" ref="U204:U213" si="15">S204/3587286340229</f>
        <v>6.387691975694703E-4</v>
      </c>
      <c r="W204" s="37"/>
      <c r="X204" s="214"/>
      <c r="Y204" s="214"/>
      <c r="Z204" s="214"/>
    </row>
    <row r="205" spans="1:26" s="135" customFormat="1" ht="33">
      <c r="A205" s="213" t="s">
        <v>356</v>
      </c>
      <c r="C205" s="4">
        <v>0</v>
      </c>
      <c r="D205" s="4"/>
      <c r="E205" s="4">
        <f>IFERROR(_xlfn.XLOOKUP(A205,'درآمد ناشی از تغییر قیمت  '!$A$7:$A$98,'درآمد ناشی از تغییر قیمت  '!$I$7:$I$98),0)</f>
        <v>-25936251767</v>
      </c>
      <c r="F205" s="4"/>
      <c r="G205" s="4">
        <f>IFERROR(_xlfn.XLOOKUP(A205,'درآمد ناشی ازفروش'!$A$7:$A$188,'درآمد ناشی ازفروش'!$I$7:$I$188),0)</f>
        <v>0</v>
      </c>
      <c r="H205" s="4"/>
      <c r="I205" s="4">
        <f t="shared" si="12"/>
        <v>-25936251767</v>
      </c>
      <c r="J205" s="4"/>
      <c r="K205" s="100">
        <f t="shared" si="13"/>
        <v>-1.6572067306514691E-2</v>
      </c>
      <c r="L205" s="4"/>
      <c r="M205" s="4">
        <v>0</v>
      </c>
      <c r="N205" s="4"/>
      <c r="O205" s="4">
        <f>IFERROR(_xlfn.XLOOKUP(A205,'درآمد ناشی از تغییر قیمت  '!$A$7:$A$98,'درآمد ناشی از تغییر قیمت  '!$Q$7:$Q$98),0)</f>
        <v>-32442001205</v>
      </c>
      <c r="P205" s="4"/>
      <c r="Q205" s="4">
        <f>IFERROR(_xlfn.XLOOKUP(A205,'درآمد ناشی ازفروش'!$A$7:$A$190,'درآمد ناشی ازفروش'!$Q$7:$Q$190),0)</f>
        <v>0</v>
      </c>
      <c r="R205" s="4"/>
      <c r="S205" s="4">
        <f t="shared" si="14"/>
        <v>-32442001205</v>
      </c>
      <c r="T205" s="143"/>
      <c r="U205" s="100">
        <f t="shared" si="15"/>
        <v>-9.0436051455343308E-3</v>
      </c>
      <c r="W205" s="37"/>
      <c r="X205" s="214"/>
      <c r="Y205" s="214"/>
      <c r="Z205" s="214"/>
    </row>
    <row r="206" spans="1:26" s="135" customFormat="1" ht="33">
      <c r="A206" s="213" t="s">
        <v>267</v>
      </c>
      <c r="C206" s="4">
        <v>0</v>
      </c>
      <c r="D206" s="4"/>
      <c r="E206" s="4">
        <f>IFERROR(_xlfn.XLOOKUP(A206,'درآمد ناشی از تغییر قیمت  '!$A$7:$A$98,'درآمد ناشی از تغییر قیمت  '!$I$7:$I$98),0)</f>
        <v>-8748786682</v>
      </c>
      <c r="F206" s="4"/>
      <c r="G206" s="4">
        <f>IFERROR(_xlfn.XLOOKUP(A206,'درآمد ناشی ازفروش'!$A$7:$A$188,'درآمد ناشی ازفروش'!$I$7:$I$188),0)</f>
        <v>0</v>
      </c>
      <c r="H206" s="4"/>
      <c r="I206" s="4">
        <f t="shared" si="12"/>
        <v>-8748786682</v>
      </c>
      <c r="J206" s="4"/>
      <c r="K206" s="100">
        <f t="shared" si="13"/>
        <v>-5.5900707259834547E-3</v>
      </c>
      <c r="L206" s="4"/>
      <c r="M206" s="4">
        <v>1123810650</v>
      </c>
      <c r="N206" s="4"/>
      <c r="O206" s="4">
        <f>IFERROR(_xlfn.XLOOKUP(A206,'درآمد ناشی از تغییر قیمت  '!$A$7:$A$98,'درآمد ناشی از تغییر قیمت  '!$Q$7:$Q$98),0)</f>
        <v>-12036709244</v>
      </c>
      <c r="P206" s="4"/>
      <c r="Q206" s="4">
        <f>IFERROR(_xlfn.XLOOKUP(A206,'درآمد ناشی ازفروش'!$A$7:$A$190,'درآمد ناشی ازفروش'!$Q$7:$Q$190),0)</f>
        <v>-11844836336</v>
      </c>
      <c r="R206" s="4"/>
      <c r="S206" s="4">
        <f t="shared" si="14"/>
        <v>-22757734930</v>
      </c>
      <c r="T206" s="143"/>
      <c r="U206" s="100">
        <f t="shared" si="15"/>
        <v>-6.3439973204222179E-3</v>
      </c>
      <c r="W206" s="37"/>
      <c r="X206" s="214"/>
      <c r="Y206" s="214"/>
      <c r="Z206" s="214"/>
    </row>
    <row r="207" spans="1:26" s="135" customFormat="1" ht="33">
      <c r="A207" s="213" t="s">
        <v>226</v>
      </c>
      <c r="C207" s="4">
        <v>0</v>
      </c>
      <c r="D207" s="4"/>
      <c r="E207" s="4">
        <f>IFERROR(_xlfn.XLOOKUP(A207,'درآمد ناشی از تغییر قیمت  '!$A$7:$A$98,'درآمد ناشی از تغییر قیمت  '!$I$7:$I$98),0)</f>
        <v>0</v>
      </c>
      <c r="F207" s="4"/>
      <c r="G207" s="4">
        <f>IFERROR(_xlfn.XLOOKUP(A207,'درآمد ناشی ازفروش'!$A$7:$A$188,'درآمد ناشی ازفروش'!$I$7:$I$188),0)</f>
        <v>0</v>
      </c>
      <c r="H207" s="4"/>
      <c r="I207" s="4">
        <f t="shared" si="12"/>
        <v>0</v>
      </c>
      <c r="J207" s="4"/>
      <c r="K207" s="100">
        <f t="shared" si="13"/>
        <v>0</v>
      </c>
      <c r="L207" s="4"/>
      <c r="M207" s="4">
        <v>0</v>
      </c>
      <c r="N207" s="4"/>
      <c r="O207" s="4">
        <f>IFERROR(_xlfn.XLOOKUP(A207,'درآمد ناشی از تغییر قیمت  '!$A$7:$A$98,'درآمد ناشی از تغییر قیمت  '!$Q$7:$Q$98),0)</f>
        <v>0</v>
      </c>
      <c r="P207" s="4"/>
      <c r="Q207" s="4">
        <f>IFERROR(_xlfn.XLOOKUP(A207,'درآمد ناشی ازفروش'!$A$7:$A$190,'درآمد ناشی ازفروش'!$Q$7:$Q$190),0)</f>
        <v>37578959</v>
      </c>
      <c r="R207" s="4"/>
      <c r="S207" s="4">
        <f t="shared" si="14"/>
        <v>37578959</v>
      </c>
      <c r="T207" s="143"/>
      <c r="U207" s="100">
        <f t="shared" si="15"/>
        <v>1.0475595042017496E-5</v>
      </c>
      <c r="W207" s="37"/>
      <c r="X207" s="214"/>
      <c r="Y207" s="214"/>
      <c r="Z207" s="214"/>
    </row>
    <row r="208" spans="1:26" s="135" customFormat="1" ht="33">
      <c r="A208" s="213" t="s">
        <v>344</v>
      </c>
      <c r="C208" s="4">
        <v>0</v>
      </c>
      <c r="D208" s="4"/>
      <c r="E208" s="4">
        <f>IFERROR(_xlfn.XLOOKUP(A208,'درآمد ناشی از تغییر قیمت  '!$A$7:$A$98,'درآمد ناشی از تغییر قیمت  '!$I$7:$I$98),0)</f>
        <v>0</v>
      </c>
      <c r="F208" s="4"/>
      <c r="G208" s="4">
        <f>IFERROR(_xlfn.XLOOKUP(A208,'درآمد ناشی ازفروش'!$A$7:$A$188,'درآمد ناشی ازفروش'!$I$7:$I$188),0)</f>
        <v>0</v>
      </c>
      <c r="H208" s="4"/>
      <c r="I208" s="4">
        <f t="shared" si="12"/>
        <v>0</v>
      </c>
      <c r="J208" s="4"/>
      <c r="K208" s="100">
        <f t="shared" si="13"/>
        <v>0</v>
      </c>
      <c r="L208" s="4"/>
      <c r="M208" s="4">
        <v>0</v>
      </c>
      <c r="N208" s="4"/>
      <c r="O208" s="4">
        <f>IFERROR(_xlfn.XLOOKUP(A208,'درآمد ناشی از تغییر قیمت  '!$A$7:$A$98,'درآمد ناشی از تغییر قیمت  '!$Q$7:$Q$98),0)</f>
        <v>687660793</v>
      </c>
      <c r="P208" s="4"/>
      <c r="Q208" s="4">
        <f>IFERROR(_xlfn.XLOOKUP(A208,'درآمد ناشی ازفروش'!$A$7:$A$190,'درآمد ناشی ازفروش'!$Q$7:$Q$190),0)</f>
        <v>0</v>
      </c>
      <c r="R208" s="4"/>
      <c r="S208" s="4">
        <f t="shared" si="14"/>
        <v>687660793</v>
      </c>
      <c r="T208" s="143"/>
      <c r="U208" s="100">
        <f t="shared" si="15"/>
        <v>1.9169386767048602E-4</v>
      </c>
      <c r="W208" s="37"/>
      <c r="X208" s="214"/>
      <c r="Y208" s="214"/>
      <c r="Z208" s="214"/>
    </row>
    <row r="209" spans="1:26" s="135" customFormat="1" ht="33">
      <c r="A209" s="213" t="s">
        <v>375</v>
      </c>
      <c r="C209" s="4">
        <v>0</v>
      </c>
      <c r="D209" s="4"/>
      <c r="E209" s="4">
        <f>IFERROR(_xlfn.XLOOKUP(A209,'درآمد ناشی از تغییر قیمت  '!$A$7:$A$98,'درآمد ناشی از تغییر قیمت  '!$I$7:$I$98),0)</f>
        <v>-27569359</v>
      </c>
      <c r="F209" s="4"/>
      <c r="G209" s="4">
        <f>IFERROR(_xlfn.XLOOKUP(A209,'درآمد ناشی ازفروش'!$A$7:$A$188,'درآمد ناشی ازفروش'!$I$7:$I$188),0)</f>
        <v>0</v>
      </c>
      <c r="H209" s="4"/>
      <c r="I209" s="4">
        <f t="shared" si="12"/>
        <v>-27569359</v>
      </c>
      <c r="J209" s="4"/>
      <c r="K209" s="100">
        <f t="shared" si="13"/>
        <v>-1.7615547421805168E-5</v>
      </c>
      <c r="L209" s="4"/>
      <c r="M209" s="4">
        <v>0</v>
      </c>
      <c r="N209" s="4"/>
      <c r="O209" s="4">
        <f>IFERROR(_xlfn.XLOOKUP(A209,'درآمد ناشی از تغییر قیمت  '!$A$7:$A$98,'درآمد ناشی از تغییر قیمت  '!$Q$7:$Q$98),0)</f>
        <v>1860305810</v>
      </c>
      <c r="P209" s="4"/>
      <c r="Q209" s="4">
        <f>IFERROR(_xlfn.XLOOKUP(A209,'درآمد ناشی ازفروش'!$A$7:$A$190,'درآمد ناشی ازفروش'!$Q$7:$Q$190),0)</f>
        <v>0</v>
      </c>
      <c r="R209" s="4"/>
      <c r="S209" s="4">
        <f t="shared" si="14"/>
        <v>1860305810</v>
      </c>
      <c r="T209" s="143"/>
      <c r="U209" s="100">
        <f t="shared" si="15"/>
        <v>5.185830272699236E-4</v>
      </c>
      <c r="W209" s="37"/>
      <c r="X209" s="214"/>
      <c r="Y209" s="214"/>
      <c r="Z209" s="214"/>
    </row>
    <row r="210" spans="1:26" s="135" customFormat="1" ht="33">
      <c r="A210" s="213" t="s">
        <v>227</v>
      </c>
      <c r="C210" s="4">
        <v>0</v>
      </c>
      <c r="D210" s="4"/>
      <c r="E210" s="4">
        <f>IFERROR(_xlfn.XLOOKUP(A210,'درآمد ناشی از تغییر قیمت  '!$A$7:$A$98,'درآمد ناشی از تغییر قیمت  '!$I$7:$I$98),0)</f>
        <v>0</v>
      </c>
      <c r="F210" s="4"/>
      <c r="G210" s="4">
        <f>IFERROR(_xlfn.XLOOKUP(A210,'درآمد ناشی ازفروش'!$A$7:$A$188,'درآمد ناشی ازفروش'!$I$7:$I$188),0)</f>
        <v>0</v>
      </c>
      <c r="H210" s="4"/>
      <c r="I210" s="4">
        <f t="shared" si="12"/>
        <v>0</v>
      </c>
      <c r="J210" s="4"/>
      <c r="K210" s="100">
        <f t="shared" si="13"/>
        <v>0</v>
      </c>
      <c r="L210" s="4"/>
      <c r="M210" s="4">
        <v>0</v>
      </c>
      <c r="N210" s="4"/>
      <c r="O210" s="4">
        <f>IFERROR(_xlfn.XLOOKUP(A210,'درآمد ناشی از تغییر قیمت  '!$A$7:$A$98,'درآمد ناشی از تغییر قیمت  '!$Q$7:$Q$98),0)</f>
        <v>0</v>
      </c>
      <c r="P210" s="4"/>
      <c r="Q210" s="4">
        <f>IFERROR(_xlfn.XLOOKUP(A210,'درآمد ناشی ازفروش'!$A$7:$A$190,'درآمد ناشی ازفروش'!$Q$7:$Q$190),0)</f>
        <v>0</v>
      </c>
      <c r="R210" s="4"/>
      <c r="S210" s="4">
        <f t="shared" si="14"/>
        <v>0</v>
      </c>
      <c r="T210" s="143"/>
      <c r="U210" s="100">
        <f t="shared" si="15"/>
        <v>0</v>
      </c>
      <c r="V210" s="248"/>
      <c r="W210" s="37"/>
      <c r="X210" s="214"/>
      <c r="Y210" s="214"/>
      <c r="Z210" s="214"/>
    </row>
    <row r="211" spans="1:26" s="135" customFormat="1" ht="33">
      <c r="A211" s="213" t="s">
        <v>355</v>
      </c>
      <c r="C211" s="4">
        <v>0</v>
      </c>
      <c r="D211" s="4"/>
      <c r="E211" s="4">
        <f>IFERROR(_xlfn.XLOOKUP(A211,'درآمد ناشی از تغییر قیمت  '!$A$7:$A$98,'درآمد ناشی از تغییر قیمت  '!$I$7:$I$98),0)</f>
        <v>0</v>
      </c>
      <c r="F211" s="4"/>
      <c r="G211" s="4">
        <f>IFERROR(_xlfn.XLOOKUP(A211,'درآمد ناشی ازفروش'!$A$7:$A$188,'درآمد ناشی ازفروش'!$I$7:$I$188),0)</f>
        <v>0</v>
      </c>
      <c r="H211" s="4"/>
      <c r="I211" s="4">
        <f t="shared" si="12"/>
        <v>0</v>
      </c>
      <c r="J211" s="4"/>
      <c r="K211" s="100">
        <f t="shared" si="13"/>
        <v>0</v>
      </c>
      <c r="L211" s="4"/>
      <c r="M211" s="4">
        <v>0</v>
      </c>
      <c r="N211" s="4"/>
      <c r="O211" s="4">
        <f>IFERROR(_xlfn.XLOOKUP(A211,'درآمد ناشی از تغییر قیمت  '!$A$7:$A$98,'درآمد ناشی از تغییر قیمت  '!$Q$7:$Q$98),0)</f>
        <v>0</v>
      </c>
      <c r="P211" s="4"/>
      <c r="Q211" s="4">
        <f>IFERROR(_xlfn.XLOOKUP(A211,'درآمد ناشی ازفروش'!$A$7:$A$190,'درآمد ناشی ازفروش'!$Q$7:$Q$190),0)</f>
        <v>252238501</v>
      </c>
      <c r="R211" s="4"/>
      <c r="S211" s="4">
        <f t="shared" si="14"/>
        <v>252238501</v>
      </c>
      <c r="T211" s="143"/>
      <c r="U211" s="100">
        <f t="shared" si="15"/>
        <v>7.0314571259984213E-5</v>
      </c>
      <c r="V211" s="248"/>
      <c r="W211" s="37"/>
      <c r="X211" s="214"/>
      <c r="Y211" s="214"/>
      <c r="Z211" s="214"/>
    </row>
    <row r="212" spans="1:26" s="135" customFormat="1" ht="33">
      <c r="A212" s="213" t="s">
        <v>380</v>
      </c>
      <c r="C212" s="4">
        <v>0</v>
      </c>
      <c r="D212" s="4"/>
      <c r="E212" s="4">
        <f>IFERROR(_xlfn.XLOOKUP(A212,'درآمد ناشی از تغییر قیمت  '!$A$7:$A$98,'درآمد ناشی از تغییر قیمت  '!$I$7:$I$98),0)</f>
        <v>420199800</v>
      </c>
      <c r="F212" s="4"/>
      <c r="G212" s="4">
        <v>0</v>
      </c>
      <c r="H212" s="4"/>
      <c r="I212" s="4">
        <f t="shared" si="12"/>
        <v>420199800</v>
      </c>
      <c r="J212" s="4"/>
      <c r="K212" s="100">
        <f t="shared" si="13"/>
        <v>2.6848827002227537E-4</v>
      </c>
      <c r="L212" s="4"/>
      <c r="M212" s="4">
        <v>0</v>
      </c>
      <c r="N212" s="4"/>
      <c r="O212" s="4">
        <f>IFERROR(_xlfn.XLOOKUP(A212,'درآمد ناشی از تغییر قیمت  '!$A$7:$A$98,'درآمد ناشی از تغییر قیمت  '!$Q$7:$Q$98),0)</f>
        <v>74806572</v>
      </c>
      <c r="P212" s="4"/>
      <c r="Q212" s="4">
        <v>0</v>
      </c>
      <c r="R212" s="4"/>
      <c r="S212" s="4">
        <f t="shared" si="14"/>
        <v>74806572</v>
      </c>
      <c r="T212" s="143"/>
      <c r="U212" s="100">
        <f t="shared" si="15"/>
        <v>2.0853248083682275E-5</v>
      </c>
      <c r="V212" s="248"/>
      <c r="W212" s="37"/>
      <c r="X212" s="214"/>
      <c r="Y212" s="214"/>
      <c r="Z212" s="214"/>
    </row>
    <row r="213" spans="1:26" s="135" customFormat="1" ht="33">
      <c r="A213" s="213" t="s">
        <v>340</v>
      </c>
      <c r="C213" s="4">
        <v>0</v>
      </c>
      <c r="D213" s="4"/>
      <c r="E213" s="4">
        <f>IFERROR(_xlfn.XLOOKUP(A213,'درآمد ناشی از تغییر قیمت  '!$A$7:$A$98,'درآمد ناشی از تغییر قیمت  '!$I$7:$I$98),0)</f>
        <v>0</v>
      </c>
      <c r="F213" s="4"/>
      <c r="G213" s="4"/>
      <c r="H213" s="4"/>
      <c r="I213" s="4">
        <f t="shared" si="12"/>
        <v>0</v>
      </c>
      <c r="J213" s="4"/>
      <c r="K213" s="100">
        <f t="shared" si="13"/>
        <v>0</v>
      </c>
      <c r="L213" s="4"/>
      <c r="M213" s="4">
        <v>0</v>
      </c>
      <c r="N213" s="4"/>
      <c r="O213" s="4">
        <f>IFERROR(_xlfn.XLOOKUP(A213,'درآمد ناشی از تغییر قیمت  '!$A$7:$A$98,'درآمد ناشی از تغییر قیمت  '!$Q$7:$Q$98),0)</f>
        <v>0</v>
      </c>
      <c r="P213" s="4"/>
      <c r="Q213" s="4">
        <f>IFERROR(_xlfn.XLOOKUP(A213,'درآمد ناشی ازفروش'!$A$7:$A$190,'درآمد ناشی ازفروش'!$Q$7:$Q$190),0)</f>
        <v>-621261777</v>
      </c>
      <c r="R213" s="4"/>
      <c r="S213" s="4">
        <f t="shared" si="14"/>
        <v>-621261777</v>
      </c>
      <c r="T213" s="143"/>
      <c r="U213" s="100">
        <f t="shared" si="15"/>
        <v>-1.731843287871859E-4</v>
      </c>
      <c r="V213" s="248"/>
      <c r="W213" s="37"/>
      <c r="X213" s="214"/>
      <c r="Y213" s="214"/>
      <c r="Z213" s="214"/>
    </row>
    <row r="214" spans="1:26" s="215" customFormat="1" ht="25.5" customHeight="1" thickBot="1">
      <c r="C214" s="133">
        <f>SUM(C11:C213)</f>
        <v>29025305017</v>
      </c>
      <c r="D214" s="136"/>
      <c r="E214" s="133">
        <f>SUM(E11:E213)</f>
        <v>1645670907111</v>
      </c>
      <c r="F214" s="136"/>
      <c r="G214" s="133">
        <f>SUM(G11:G213)</f>
        <v>-122155349195</v>
      </c>
      <c r="H214" s="136"/>
      <c r="I214" s="133">
        <f>SUM(I11:I213)</f>
        <v>1552540862933</v>
      </c>
      <c r="J214" s="216"/>
      <c r="K214" s="59">
        <f>SUM(K11:K213)</f>
        <v>0.99200192486472294</v>
      </c>
      <c r="M214" s="133">
        <f>SUM(M11:M213)</f>
        <v>1499827847744</v>
      </c>
      <c r="N214" s="136"/>
      <c r="O214" s="133">
        <f>SUM(O11:O213)</f>
        <v>959702721306</v>
      </c>
      <c r="P214" s="136"/>
      <c r="Q214" s="133">
        <f>SUM(Q11:Q213)</f>
        <v>742230202136</v>
      </c>
      <c r="R214" s="136"/>
      <c r="S214" s="133">
        <f>SUM(S11:S213)</f>
        <v>3201760771186</v>
      </c>
      <c r="T214" s="216"/>
      <c r="U214" s="59">
        <f>SUM(U11:U213)</f>
        <v>0.89253002618731869</v>
      </c>
      <c r="V214" s="37"/>
      <c r="W214" s="37"/>
      <c r="X214" s="37"/>
      <c r="Y214" s="206"/>
      <c r="Z214" s="206"/>
    </row>
    <row r="215" spans="1:26" ht="25.5" customHeight="1" thickTop="1">
      <c r="D215" s="4"/>
      <c r="F215" s="4"/>
      <c r="H215" s="4"/>
      <c r="J215" s="143"/>
      <c r="L215" s="135"/>
      <c r="N215" s="4"/>
      <c r="O215" s="217"/>
      <c r="P215" s="4"/>
      <c r="Q215" s="217"/>
      <c r="R215" s="4"/>
      <c r="S215" s="217"/>
      <c r="T215" s="217"/>
      <c r="V215" s="37"/>
      <c r="X215" s="37"/>
      <c r="Y215" s="37"/>
      <c r="Z215" s="37"/>
    </row>
    <row r="216" spans="1:26">
      <c r="C216" s="219"/>
    </row>
    <row r="217" spans="1:26">
      <c r="C217" s="219"/>
    </row>
    <row r="218" spans="1:26" ht="33">
      <c r="C218" s="139"/>
      <c r="L218" s="243"/>
      <c r="M218" s="37"/>
      <c r="N218" s="37"/>
      <c r="O218" s="244"/>
    </row>
    <row r="219" spans="1:26" ht="33">
      <c r="C219" s="139"/>
      <c r="L219" s="243"/>
      <c r="M219" s="37"/>
      <c r="N219" s="37"/>
      <c r="O219" s="244"/>
      <c r="S219" s="113"/>
    </row>
    <row r="220" spans="1:26" ht="33">
      <c r="L220" s="243"/>
      <c r="M220" s="37"/>
      <c r="N220" s="37"/>
      <c r="O220" s="244"/>
    </row>
    <row r="221" spans="1:26" ht="33">
      <c r="C221" s="4"/>
      <c r="E221" s="4"/>
      <c r="G221" s="4"/>
      <c r="L221" s="243"/>
      <c r="M221" s="37"/>
      <c r="N221" s="37"/>
      <c r="O221" s="244"/>
      <c r="Q221" s="244"/>
    </row>
    <row r="222" spans="1:26" ht="33">
      <c r="E222" s="247"/>
      <c r="L222" s="243"/>
      <c r="M222" s="37"/>
      <c r="N222" s="37"/>
      <c r="O222" s="244"/>
    </row>
    <row r="223" spans="1:26" ht="33">
      <c r="L223" s="243"/>
      <c r="M223" s="37"/>
      <c r="N223" s="37"/>
      <c r="O223" s="244"/>
    </row>
    <row r="224" spans="1:26" ht="33">
      <c r="L224" s="243"/>
      <c r="M224" s="37"/>
      <c r="N224" s="37"/>
      <c r="O224" s="244"/>
    </row>
    <row r="225" spans="12:15" ht="33">
      <c r="L225" s="243"/>
      <c r="M225" s="37"/>
      <c r="N225" s="37"/>
      <c r="O225" s="244"/>
    </row>
  </sheetData>
  <mergeCells count="23">
    <mergeCell ref="A1:U1"/>
    <mergeCell ref="A2:U2"/>
    <mergeCell ref="A3:U3"/>
    <mergeCell ref="A5:U5"/>
    <mergeCell ref="C7:K7"/>
    <mergeCell ref="M7:U7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O8:O9"/>
    <mergeCell ref="P8:P10"/>
    <mergeCell ref="Q8:Q9"/>
    <mergeCell ref="R8:R10"/>
    <mergeCell ref="S8:U9"/>
  </mergeCells>
  <conditionalFormatting sqref="A1:A1048576">
    <cfRule type="duplicateValues" dxfId="2" priority="1"/>
  </conditionalFormatting>
  <printOptions horizontalCentered="1"/>
  <pageMargins left="0.25" right="0.25" top="0.75" bottom="0.75" header="0.3" footer="0.3"/>
  <pageSetup paperSize="9" scale="3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  <pageSetUpPr fitToPage="1"/>
  </sheetPr>
  <dimension ref="A1:Z45"/>
  <sheetViews>
    <sheetView rightToLeft="1" view="pageBreakPreview" topLeftCell="A4" zoomScale="55" zoomScaleNormal="100" zoomScaleSheetLayoutView="55" workbookViewId="0">
      <selection activeCell="Q30" sqref="Q30"/>
    </sheetView>
  </sheetViews>
  <sheetFormatPr defaultColWidth="9.140625" defaultRowHeight="15"/>
  <cols>
    <col min="1" max="1" width="63" style="206" bestFit="1" customWidth="1"/>
    <col min="2" max="2" width="1.28515625" style="206" customWidth="1"/>
    <col min="3" max="3" width="29" style="35" bestFit="1" customWidth="1"/>
    <col min="4" max="4" width="1" style="206" customWidth="1"/>
    <col min="5" max="5" width="34" style="36" bestFit="1" customWidth="1"/>
    <col min="6" max="6" width="1.42578125" style="36" customWidth="1"/>
    <col min="7" max="7" width="31.85546875" style="36" bestFit="1" customWidth="1"/>
    <col min="8" max="8" width="1" style="217" customWidth="1"/>
    <col min="9" max="9" width="34" style="217" bestFit="1" customWidth="1"/>
    <col min="10" max="10" width="2" style="217" customWidth="1"/>
    <col min="11" max="11" width="22.42578125" style="218" bestFit="1" customWidth="1"/>
    <col min="12" max="12" width="1.5703125" style="206" customWidth="1"/>
    <col min="13" max="13" width="29" style="35" bestFit="1" customWidth="1"/>
    <col min="14" max="14" width="0.85546875" style="35" customWidth="1"/>
    <col min="15" max="15" width="34" style="36" bestFit="1" customWidth="1"/>
    <col min="16" max="16" width="0.85546875" style="36" customWidth="1"/>
    <col min="17" max="17" width="31.85546875" style="36" bestFit="1" customWidth="1"/>
    <col min="18" max="18" width="0.85546875" style="36" customWidth="1"/>
    <col min="19" max="19" width="34" style="36" bestFit="1" customWidth="1"/>
    <col min="20" max="20" width="1.42578125" style="36" customWidth="1"/>
    <col min="21" max="21" width="27" style="218" bestFit="1" customWidth="1"/>
    <col min="22" max="22" width="22.140625" style="206" customWidth="1"/>
    <col min="23" max="23" width="54.140625" style="206" bestFit="1" customWidth="1"/>
    <col min="24" max="24" width="21.7109375" style="206" bestFit="1" customWidth="1"/>
    <col min="25" max="25" width="51.85546875" style="206" bestFit="1" customWidth="1"/>
    <col min="26" max="26" width="21.7109375" style="206" bestFit="1" customWidth="1"/>
    <col min="27" max="27" width="18.85546875" style="206" bestFit="1" customWidth="1"/>
    <col min="28" max="16384" width="9.140625" style="206"/>
  </cols>
  <sheetData>
    <row r="1" spans="1:26" ht="27.75">
      <c r="A1" s="327" t="str">
        <f>سپرده!A1</f>
        <v>صندوق سرمایه گذاری سهامی اهرمی شاخصی کیان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</row>
    <row r="2" spans="1:26" ht="27.75">
      <c r="A2" s="327" t="s">
        <v>51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</row>
    <row r="3" spans="1:26" ht="27.75">
      <c r="A3" s="327" t="str">
        <f>درآمدها!A3</f>
        <v>برای ماه منتهی به 1405/02/31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</row>
    <row r="5" spans="1:26" s="189" customFormat="1" ht="24.75">
      <c r="A5" s="284" t="s">
        <v>353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</row>
    <row r="6" spans="1:26" s="189" customFormat="1" ht="9.75" customHeight="1">
      <c r="C6" s="29"/>
      <c r="E6" s="31"/>
      <c r="F6" s="31"/>
      <c r="G6" s="31"/>
      <c r="H6" s="207"/>
      <c r="I6" s="207"/>
      <c r="J6" s="207"/>
      <c r="K6" s="150"/>
      <c r="M6" s="29"/>
      <c r="N6" s="29"/>
      <c r="O6" s="31"/>
      <c r="P6" s="31"/>
      <c r="Q6" s="31"/>
      <c r="R6" s="31"/>
      <c r="S6" s="31"/>
      <c r="T6" s="31"/>
      <c r="U6" s="150"/>
    </row>
    <row r="7" spans="1:26" s="189" customFormat="1" ht="27" customHeight="1" thickBot="1">
      <c r="A7" s="208"/>
      <c r="B7" s="209"/>
      <c r="C7" s="327" t="s">
        <v>406</v>
      </c>
      <c r="D7" s="327"/>
      <c r="E7" s="327"/>
      <c r="F7" s="327"/>
      <c r="G7" s="327"/>
      <c r="H7" s="327"/>
      <c r="I7" s="327"/>
      <c r="J7" s="327"/>
      <c r="K7" s="327"/>
      <c r="L7" s="209"/>
      <c r="M7" s="327" t="s">
        <v>407</v>
      </c>
      <c r="N7" s="327"/>
      <c r="O7" s="327"/>
      <c r="P7" s="327"/>
      <c r="Q7" s="327"/>
      <c r="R7" s="327"/>
      <c r="S7" s="327"/>
      <c r="T7" s="327"/>
      <c r="U7" s="327"/>
    </row>
    <row r="8" spans="1:26" s="57" customFormat="1" ht="24.75" customHeight="1">
      <c r="A8" s="320" t="s">
        <v>21</v>
      </c>
      <c r="B8" s="320"/>
      <c r="C8" s="322" t="s">
        <v>9</v>
      </c>
      <c r="D8" s="324"/>
      <c r="E8" s="310" t="s">
        <v>10</v>
      </c>
      <c r="F8" s="312"/>
      <c r="G8" s="310" t="s">
        <v>11</v>
      </c>
      <c r="H8" s="325"/>
      <c r="I8" s="315" t="s">
        <v>2</v>
      </c>
      <c r="J8" s="315"/>
      <c r="K8" s="315"/>
      <c r="L8" s="320"/>
      <c r="M8" s="322" t="s">
        <v>9</v>
      </c>
      <c r="N8" s="317"/>
      <c r="O8" s="310" t="s">
        <v>10</v>
      </c>
      <c r="P8" s="312"/>
      <c r="Q8" s="310" t="s">
        <v>11</v>
      </c>
      <c r="R8" s="312"/>
      <c r="S8" s="315" t="s">
        <v>2</v>
      </c>
      <c r="T8" s="315"/>
      <c r="U8" s="315"/>
    </row>
    <row r="9" spans="1:26" s="57" customFormat="1" ht="6" customHeight="1" thickBot="1">
      <c r="A9" s="320"/>
      <c r="B9" s="320"/>
      <c r="C9" s="323"/>
      <c r="D9" s="320"/>
      <c r="E9" s="311"/>
      <c r="F9" s="313"/>
      <c r="G9" s="311"/>
      <c r="H9" s="326"/>
      <c r="I9" s="316"/>
      <c r="J9" s="316"/>
      <c r="K9" s="316"/>
      <c r="L9" s="320"/>
      <c r="M9" s="323"/>
      <c r="N9" s="318"/>
      <c r="O9" s="311"/>
      <c r="P9" s="313"/>
      <c r="Q9" s="311"/>
      <c r="R9" s="313"/>
      <c r="S9" s="316"/>
      <c r="T9" s="316"/>
      <c r="U9" s="316"/>
    </row>
    <row r="10" spans="1:26" s="57" customFormat="1" ht="42.75" customHeight="1" thickBot="1">
      <c r="A10" s="321"/>
      <c r="B10" s="320"/>
      <c r="C10" s="32" t="s">
        <v>54</v>
      </c>
      <c r="D10" s="320"/>
      <c r="E10" s="33" t="s">
        <v>55</v>
      </c>
      <c r="F10" s="314"/>
      <c r="G10" s="33" t="s">
        <v>56</v>
      </c>
      <c r="H10" s="326"/>
      <c r="I10" s="211" t="s">
        <v>6</v>
      </c>
      <c r="J10" s="211"/>
      <c r="K10" s="212" t="s">
        <v>16</v>
      </c>
      <c r="L10" s="320"/>
      <c r="M10" s="32" t="s">
        <v>54</v>
      </c>
      <c r="N10" s="319"/>
      <c r="O10" s="33" t="s">
        <v>55</v>
      </c>
      <c r="P10" s="314"/>
      <c r="Q10" s="33" t="s">
        <v>56</v>
      </c>
      <c r="R10" s="314"/>
      <c r="S10" s="34" t="s">
        <v>6</v>
      </c>
      <c r="T10" s="34"/>
      <c r="U10" s="212" t="s">
        <v>16</v>
      </c>
    </row>
    <row r="11" spans="1:26" s="57" customFormat="1" ht="42.75" customHeight="1">
      <c r="A11" s="105" t="s">
        <v>351</v>
      </c>
      <c r="B11" s="105"/>
      <c r="C11" s="29">
        <v>0</v>
      </c>
      <c r="D11" s="105"/>
      <c r="E11" s="29">
        <v>0</v>
      </c>
      <c r="F11" s="188"/>
      <c r="G11" s="29">
        <f>'درآمد ناشی ازفروش'!I190</f>
        <v>-421</v>
      </c>
      <c r="H11" s="210"/>
      <c r="I11" s="4">
        <f>G11+E11+C11</f>
        <v>-421</v>
      </c>
      <c r="J11" s="220"/>
      <c r="K11" s="100">
        <f>I11/1565058316943</f>
        <v>-2.6899956087408403E-10</v>
      </c>
      <c r="L11" s="105"/>
      <c r="M11" s="29">
        <v>0</v>
      </c>
      <c r="N11" s="94"/>
      <c r="O11" s="29">
        <v>0</v>
      </c>
      <c r="P11" s="188"/>
      <c r="Q11" s="29">
        <f>'درآمد ناشی ازفروش'!Q190</f>
        <v>158897944067</v>
      </c>
      <c r="R11" s="188"/>
      <c r="S11" s="4">
        <f>Q11+O11+M11</f>
        <v>158897944067</v>
      </c>
      <c r="T11" s="187"/>
      <c r="U11" s="100">
        <f>S11/درآمدها!J5</f>
        <v>4.4294747894826958E-2</v>
      </c>
    </row>
    <row r="12" spans="1:26" s="57" customFormat="1" ht="42.75" customHeight="1">
      <c r="A12" s="105" t="s">
        <v>358</v>
      </c>
      <c r="B12" s="105"/>
      <c r="C12" s="29">
        <v>0</v>
      </c>
      <c r="D12" s="105"/>
      <c r="E12" s="29">
        <f>'درآمد ناشی از تغییر قیمت  '!I98</f>
        <v>1059924941</v>
      </c>
      <c r="F12" s="188"/>
      <c r="G12" s="29">
        <v>0</v>
      </c>
      <c r="H12" s="210"/>
      <c r="I12" s="4">
        <f>G12+E12+C12</f>
        <v>1059924941</v>
      </c>
      <c r="J12" s="220"/>
      <c r="K12" s="100">
        <f>I12/1565058316943</f>
        <v>6.7724309664724328E-4</v>
      </c>
      <c r="L12" s="105"/>
      <c r="M12" s="29">
        <v>0</v>
      </c>
      <c r="N12" s="94"/>
      <c r="O12" s="29">
        <f>'درآمد ناشی از تغییر قیمت  '!Q98</f>
        <v>2382529773</v>
      </c>
      <c r="P12" s="188"/>
      <c r="Q12" s="29">
        <v>0</v>
      </c>
      <c r="R12" s="188"/>
      <c r="S12" s="4">
        <f>Q12+O12+M12</f>
        <v>2382529773</v>
      </c>
      <c r="T12" s="187"/>
      <c r="U12" s="100">
        <f>S12/درآمدها!J6</f>
        <v>1.0467145342320209E-4</v>
      </c>
    </row>
    <row r="13" spans="1:26" s="215" customFormat="1" ht="25.5" customHeight="1" thickBot="1">
      <c r="C13" s="133">
        <f>SUM(C11:C12)</f>
        <v>0</v>
      </c>
      <c r="D13" s="136"/>
      <c r="E13" s="133">
        <f>SUM(E11:E12)</f>
        <v>1059924941</v>
      </c>
      <c r="F13" s="136"/>
      <c r="G13" s="133">
        <f>SUM(G11:G12)</f>
        <v>-421</v>
      </c>
      <c r="H13" s="136"/>
      <c r="I13" s="133">
        <f>SUM(I11:I12)</f>
        <v>1059924520</v>
      </c>
      <c r="J13" s="216"/>
      <c r="K13" s="59">
        <f>SUM(K11:K12)</f>
        <v>6.7724282764768237E-4</v>
      </c>
      <c r="M13" s="133">
        <f>SUM(M11:M12)</f>
        <v>0</v>
      </c>
      <c r="N13" s="136"/>
      <c r="O13" s="133">
        <f>SUM(O11:O12)</f>
        <v>2382529773</v>
      </c>
      <c r="P13" s="136"/>
      <c r="Q13" s="133">
        <f>SUM(Q11:Q12)</f>
        <v>158897944067</v>
      </c>
      <c r="R13" s="136"/>
      <c r="S13" s="133">
        <f>SUM(S11:S12)</f>
        <v>161280473840</v>
      </c>
      <c r="T13" s="216"/>
      <c r="U13" s="59">
        <f>SUM(U11:U12)</f>
        <v>4.439941934825016E-2</v>
      </c>
      <c r="V13" s="37"/>
      <c r="W13" s="37"/>
      <c r="X13" s="37"/>
      <c r="Y13" s="206"/>
      <c r="Z13" s="206"/>
    </row>
    <row r="14" spans="1:26" ht="25.5" customHeight="1" thickTop="1">
      <c r="D14" s="4"/>
      <c r="F14" s="4"/>
      <c r="H14" s="4"/>
      <c r="J14" s="143"/>
      <c r="L14" s="135"/>
      <c r="N14" s="4"/>
      <c r="O14" s="217"/>
      <c r="P14" s="4"/>
      <c r="Q14" s="217"/>
      <c r="R14" s="4"/>
      <c r="S14" s="217"/>
      <c r="T14" s="217"/>
      <c r="V14" s="37"/>
      <c r="X14" s="37"/>
      <c r="Y14" s="37"/>
      <c r="Z14" s="37"/>
    </row>
    <row r="15" spans="1:26" s="4" customFormat="1" ht="30.75">
      <c r="A15" s="213"/>
      <c r="C15" s="219"/>
    </row>
    <row r="16" spans="1:26" s="4" customFormat="1" ht="30.75">
      <c r="A16" s="213"/>
      <c r="C16" s="221"/>
    </row>
    <row r="17" spans="1:3" s="4" customFormat="1" ht="30.75">
      <c r="A17" s="213"/>
      <c r="C17" s="219"/>
    </row>
    <row r="18" spans="1:3" s="4" customFormat="1" ht="30.75">
      <c r="A18" s="213"/>
      <c r="C18" s="222"/>
    </row>
    <row r="19" spans="1:3" s="4" customFormat="1" ht="30.75">
      <c r="A19" s="213"/>
      <c r="C19" s="219"/>
    </row>
    <row r="20" spans="1:3" s="4" customFormat="1" ht="30.75">
      <c r="A20" s="213"/>
      <c r="C20" s="219"/>
    </row>
    <row r="21" spans="1:3" s="4" customFormat="1" ht="30.75">
      <c r="A21" s="213"/>
      <c r="C21" s="219"/>
    </row>
    <row r="22" spans="1:3" s="4" customFormat="1" ht="30.75">
      <c r="A22" s="213"/>
      <c r="C22" s="219"/>
    </row>
    <row r="23" spans="1:3" s="4" customFormat="1" ht="30.75">
      <c r="A23" s="213"/>
      <c r="C23" s="219"/>
    </row>
    <row r="24" spans="1:3" s="4" customFormat="1" ht="30.75">
      <c r="A24" s="213"/>
      <c r="C24" s="219"/>
    </row>
    <row r="25" spans="1:3" ht="30.75">
      <c r="A25" s="213"/>
      <c r="C25" s="219"/>
    </row>
    <row r="26" spans="1:3" ht="30.75">
      <c r="A26" s="213"/>
      <c r="C26" s="219"/>
    </row>
    <row r="27" spans="1:3" ht="30.75">
      <c r="A27" s="213"/>
      <c r="C27" s="219"/>
    </row>
    <row r="28" spans="1:3" ht="30.75">
      <c r="A28" s="213"/>
      <c r="C28" s="219"/>
    </row>
    <row r="29" spans="1:3" ht="30.75">
      <c r="A29" s="213"/>
      <c r="C29" s="219"/>
    </row>
    <row r="30" spans="1:3" ht="30.75">
      <c r="A30" s="213"/>
      <c r="C30" s="219"/>
    </row>
    <row r="31" spans="1:3" ht="30.75">
      <c r="A31" s="213"/>
      <c r="C31" s="219"/>
    </row>
    <row r="32" spans="1:3" ht="30.75">
      <c r="A32" s="213"/>
      <c r="C32" s="219"/>
    </row>
    <row r="33" spans="1:3" ht="30.75">
      <c r="A33" s="213"/>
      <c r="C33" s="219"/>
    </row>
    <row r="34" spans="1:3" ht="30.75">
      <c r="A34" s="213"/>
      <c r="C34" s="219"/>
    </row>
    <row r="35" spans="1:3" ht="30.75">
      <c r="A35" s="213"/>
      <c r="C35" s="219"/>
    </row>
    <row r="36" spans="1:3" ht="30.75">
      <c r="A36" s="213"/>
      <c r="C36" s="219"/>
    </row>
    <row r="37" spans="1:3" ht="30.75">
      <c r="A37" s="213"/>
      <c r="C37" s="219"/>
    </row>
    <row r="38" spans="1:3" ht="30.75">
      <c r="A38" s="213"/>
      <c r="C38" s="219"/>
    </row>
    <row r="39" spans="1:3" ht="30.75">
      <c r="A39" s="213"/>
      <c r="C39" s="219"/>
    </row>
    <row r="40" spans="1:3" ht="30.75">
      <c r="A40" s="213"/>
      <c r="C40" s="219"/>
    </row>
    <row r="41" spans="1:3">
      <c r="C41" s="219"/>
    </row>
    <row r="42" spans="1:3">
      <c r="C42" s="219"/>
    </row>
    <row r="43" spans="1:3">
      <c r="C43" s="219"/>
    </row>
    <row r="44" spans="1:3">
      <c r="C44" s="139"/>
    </row>
    <row r="45" spans="1:3">
      <c r="C45" s="139"/>
    </row>
  </sheetData>
  <mergeCells count="23"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  <mergeCell ref="M7:U7"/>
    <mergeCell ref="C7:K7"/>
    <mergeCell ref="L8:L10"/>
    <mergeCell ref="A8:A10"/>
    <mergeCell ref="B8:B10"/>
    <mergeCell ref="D8:D10"/>
    <mergeCell ref="F8:F10"/>
  </mergeCells>
  <conditionalFormatting sqref="A1:A1048576">
    <cfRule type="duplicateValues" dxfId="1" priority="2"/>
  </conditionalFormatting>
  <printOptions horizontalCentered="1"/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23</vt:i4>
      </vt:variant>
    </vt:vector>
  </HeadingPairs>
  <TitlesOfParts>
    <vt:vector size="40" baseType="lpstr">
      <vt:lpstr>روکش</vt:lpstr>
      <vt:lpstr> سهام </vt:lpstr>
      <vt:lpstr>شمش</vt:lpstr>
      <vt:lpstr>اوراق </vt:lpstr>
      <vt:lpstr>تعدیل اوراق </vt:lpstr>
      <vt:lpstr>سپرده</vt:lpstr>
      <vt:lpstr>درآمدها</vt:lpstr>
      <vt:lpstr>درآمد سرمایه گذاری در سهام</vt:lpstr>
      <vt:lpstr>درآمد سرمایه گذاری در شمش 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 </vt:lpstr>
      <vt:lpstr>' سهام '!Print_Area</vt:lpstr>
      <vt:lpstr>'اوراق '!Print_Area</vt:lpstr>
      <vt:lpstr>'تعدیل اوراق 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شمش '!Print_Area</vt:lpstr>
      <vt:lpstr>'درآمد سود سهام'!Print_Area</vt:lpstr>
      <vt:lpstr>'درآمد ناشی از تغییر قیمت 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شمش!Print_Area</vt:lpstr>
      <vt:lpstr>' سهام '!Print_Titles</vt:lpstr>
      <vt:lpstr>'درآمد سرمایه گذاری در سهام'!Print_Titles</vt:lpstr>
      <vt:lpstr>'درآمد سرمایه گذاری در شمش '!Print_Titles</vt:lpstr>
      <vt:lpstr>'درآمد ناشی از تغییر قیمت  '!Print_Titles</vt:lpstr>
      <vt:lpstr>'درآمد ناشی ازفروش'!Print_Titles</vt:lpstr>
      <vt:lpstr>شمش!Print_Titles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Zahra Booryaee</cp:lastModifiedBy>
  <cp:lastPrinted>2023-10-25T16:54:14Z</cp:lastPrinted>
  <dcterms:created xsi:type="dcterms:W3CDTF">2017-11-22T14:26:20Z</dcterms:created>
  <dcterms:modified xsi:type="dcterms:W3CDTF">2026-05-31T08:24:44Z</dcterms:modified>
</cp:coreProperties>
</file>