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fund\10 اهرمی\گزارش ماهانه\1404\09\"/>
    </mc:Choice>
  </mc:AlternateContent>
  <xr:revisionPtr revIDLastSave="0" documentId="13_ncr:1_{C0FA6CE3-16DC-4BA8-93BB-24675C14C794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روکش" sheetId="16" r:id="rId1"/>
    <sheet name=" سهام " sheetId="22" r:id="rId2"/>
    <sheet name="شمش" sheetId="28" r:id="rId3"/>
    <sheet name="اوراق " sheetId="23" r:id="rId4"/>
    <sheet name="تعدیل اوراق " sheetId="24" r:id="rId5"/>
    <sheet name="سپرده" sheetId="25" r:id="rId6"/>
    <sheet name="درآمدها" sheetId="11" r:id="rId7"/>
    <sheet name="درآمد سرمایه گذاری در سهام" sheetId="29" r:id="rId8"/>
    <sheet name="درآمد سرمایه گذاری در شمش " sheetId="5" r:id="rId9"/>
    <sheet name="درآمد سرمایه گذاری در اوراق بها" sheetId="6" r:id="rId10"/>
    <sheet name="درآمد سپرده بانکی" sheetId="27" r:id="rId11"/>
    <sheet name="سایر درآمدها" sheetId="8" r:id="rId12"/>
    <sheet name="درآمد سود سهام" sheetId="18" r:id="rId13"/>
    <sheet name="سود اوراق بهادار" sheetId="13" r:id="rId14"/>
    <sheet name="سود سپرده بانکی" sheetId="26" r:id="rId15"/>
    <sheet name="درآمد ناشی ازفروش" sheetId="15" r:id="rId16"/>
    <sheet name="درآمد ناشی از تغییر قیمت  " sheetId="14" r:id="rId17"/>
  </sheets>
  <externalReferences>
    <externalReference r:id="rId18"/>
  </externalReferences>
  <definedNames>
    <definedName name="_xlnm._FilterDatabase" localSheetId="1" hidden="1">' سهام '!$A$9:$W$119</definedName>
    <definedName name="_xlnm._FilterDatabase" localSheetId="4" hidden="1">'تعدیل اوراق '!$A$9:$M$9</definedName>
    <definedName name="_xlnm._FilterDatabase" localSheetId="10" hidden="1">'درآمد سپرده بانکی'!$A$7:$J$7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سهام'!$A$10:$AA$10</definedName>
    <definedName name="_xlnm._FilterDatabase" localSheetId="8" hidden="1">'درآمد سرمایه گذاری در شمش '!#REF!</definedName>
    <definedName name="_xlnm._FilterDatabase" localSheetId="16" hidden="1">'درآمد ناشی از تغییر قیمت  '!$A$6:$Q$6</definedName>
    <definedName name="_xlnm._FilterDatabase" localSheetId="15" hidden="1">'درآمد ناشی ازفروش'!$A$6:$Q$49</definedName>
    <definedName name="_xlnm._FilterDatabase" localSheetId="5" hidden="1">سپرده!$A$8:$K$8</definedName>
    <definedName name="_xlnm._FilterDatabase" localSheetId="13" hidden="1">'سود اوراق بهادار'!$A$6:$R$6</definedName>
    <definedName name="_xlnm._FilterDatabase" localSheetId="14" hidden="1">'سود سپرده بانکی'!$A$7:$L$7</definedName>
    <definedName name="_xlnm._FilterDatabase" localSheetId="2" hidden="1">شمش!$A$9:$W$12</definedName>
    <definedName name="a">#REF!</definedName>
    <definedName name="bb">#REF!</definedName>
    <definedName name="_xlnm.Print_Area" localSheetId="1">' سهام '!$A$1:$W$120</definedName>
    <definedName name="_xlnm.Print_Area" localSheetId="3">'اوراق '!$A$1:$AG$11</definedName>
    <definedName name="_xlnm.Print_Area" localSheetId="4">'تعدیل اوراق '!$A$1:$M$11</definedName>
    <definedName name="_xlnm.Print_Area" localSheetId="10">'درآمد سپرده بانکی'!$A$1:$J$15</definedName>
    <definedName name="_xlnm.Print_Area" localSheetId="9">'درآمد سرمایه گذاری در اوراق بها'!$A$1:$Q$12</definedName>
    <definedName name="_xlnm.Print_Area" localSheetId="7">'درآمد سرمایه گذاری در سهام'!$A$1:$U$207</definedName>
    <definedName name="_xlnm.Print_Area" localSheetId="8">'درآمد سرمایه گذاری در شمش '!$A$1:$U$14</definedName>
    <definedName name="_xlnm.Print_Area" localSheetId="12">'درآمد سود سهام'!$A$1:$S$131</definedName>
    <definedName name="_xlnm.Print_Area" localSheetId="16">'درآمد ناشی از تغییر قیمت  '!$A$1:$Q$123</definedName>
    <definedName name="_xlnm.Print_Area" localSheetId="15">'درآمد ناشی ازفروش'!$A$1:$Q$190</definedName>
    <definedName name="_xlnm.Print_Area" localSheetId="6">درآمدها!$A$1:$I$16</definedName>
    <definedName name="_xlnm.Print_Area" localSheetId="0">روکش!$A$1:$J$36</definedName>
    <definedName name="_xlnm.Print_Area" localSheetId="11">'سایر درآمدها'!$A$1:$E$11</definedName>
    <definedName name="_xlnm.Print_Area" localSheetId="5">سپرده!$A$1:$K$17</definedName>
    <definedName name="_xlnm.Print_Area" localSheetId="13">'سود اوراق بهادار'!$A$1:$R$12</definedName>
    <definedName name="_xlnm.Print_Area" localSheetId="14">'سود سپرده بانکی'!$A$1:$L$16</definedName>
    <definedName name="_xlnm.Print_Area" localSheetId="2">شمش!$A$1:$W$13</definedName>
    <definedName name="_xlnm.Print_Titles" localSheetId="1">' سهام '!$7:$9</definedName>
    <definedName name="_xlnm.Print_Titles" localSheetId="7">'درآمد سرمایه گذاری در سهام'!$7:$10</definedName>
    <definedName name="_xlnm.Print_Titles" localSheetId="8">'درآمد سرمایه گذاری در شمش '!$7:$10</definedName>
    <definedName name="_xlnm.Print_Titles" localSheetId="16">'درآمد ناشی از تغییر قیمت  '!$5:$6</definedName>
    <definedName name="_xlnm.Print_Titles" localSheetId="15">'درآمد ناشی ازفروش'!$5:$6</definedName>
    <definedName name="_xlnm.Print_Titles" localSheetId="2">شمش!$7:$9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8" i="14" l="1"/>
  <c r="M118" i="14"/>
  <c r="I118" i="14"/>
  <c r="G118" i="14"/>
  <c r="E118" i="14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W45" i="22"/>
  <c r="W46" i="22"/>
  <c r="W47" i="22"/>
  <c r="W48" i="22"/>
  <c r="W49" i="22"/>
  <c r="W50" i="22"/>
  <c r="W51" i="22"/>
  <c r="W52" i="22"/>
  <c r="W53" i="22"/>
  <c r="W54" i="22"/>
  <c r="W55" i="22"/>
  <c r="W56" i="22"/>
  <c r="W57" i="22"/>
  <c r="W58" i="22"/>
  <c r="W59" i="22"/>
  <c r="W60" i="22"/>
  <c r="W61" i="22"/>
  <c r="W62" i="22"/>
  <c r="W63" i="22"/>
  <c r="W64" i="22"/>
  <c r="W65" i="22"/>
  <c r="W66" i="22"/>
  <c r="W67" i="22"/>
  <c r="W68" i="22"/>
  <c r="W69" i="22"/>
  <c r="W70" i="22"/>
  <c r="W71" i="22"/>
  <c r="W72" i="22"/>
  <c r="W73" i="22"/>
  <c r="W74" i="22"/>
  <c r="W75" i="22"/>
  <c r="W76" i="22"/>
  <c r="W77" i="22"/>
  <c r="W78" i="22"/>
  <c r="W79" i="22"/>
  <c r="W80" i="22"/>
  <c r="W81" i="22"/>
  <c r="W82" i="22"/>
  <c r="W83" i="22"/>
  <c r="W84" i="22"/>
  <c r="W85" i="22"/>
  <c r="W86" i="22"/>
  <c r="W87" i="22"/>
  <c r="W88" i="22"/>
  <c r="W89" i="22"/>
  <c r="W90" i="22"/>
  <c r="W91" i="22"/>
  <c r="W92" i="22"/>
  <c r="W93" i="22"/>
  <c r="W94" i="22"/>
  <c r="W95" i="22"/>
  <c r="W96" i="22"/>
  <c r="W97" i="22"/>
  <c r="W98" i="22"/>
  <c r="W99" i="22"/>
  <c r="W100" i="22"/>
  <c r="W101" i="22"/>
  <c r="W102" i="22"/>
  <c r="W103" i="22"/>
  <c r="W104" i="22"/>
  <c r="W105" i="22"/>
  <c r="W106" i="22"/>
  <c r="W107" i="22"/>
  <c r="W108" i="22"/>
  <c r="W109" i="22"/>
  <c r="W110" i="22"/>
  <c r="W111" i="22"/>
  <c r="W112" i="22"/>
  <c r="W113" i="22"/>
  <c r="W114" i="22"/>
  <c r="W115" i="22"/>
  <c r="W116" i="22"/>
  <c r="W117" i="22"/>
  <c r="W118" i="22"/>
  <c r="W10" i="22"/>
  <c r="U119" i="22"/>
  <c r="K54" i="29"/>
  <c r="K60" i="29"/>
  <c r="K66" i="29"/>
  <c r="M206" i="29"/>
  <c r="E13" i="11"/>
  <c r="E9" i="11"/>
  <c r="E11" i="11"/>
  <c r="E10" i="8"/>
  <c r="U12" i="5"/>
  <c r="U11" i="5"/>
  <c r="S12" i="5"/>
  <c r="C13" i="5"/>
  <c r="E13" i="5"/>
  <c r="G13" i="5"/>
  <c r="K13" i="5"/>
  <c r="K12" i="5"/>
  <c r="K11" i="5"/>
  <c r="I11" i="5"/>
  <c r="I12" i="5"/>
  <c r="I13" i="5" s="1"/>
  <c r="U202" i="29"/>
  <c r="U203" i="29"/>
  <c r="U204" i="29"/>
  <c r="U205" i="29"/>
  <c r="U201" i="29"/>
  <c r="S202" i="29"/>
  <c r="S203" i="29"/>
  <c r="S204" i="29"/>
  <c r="S205" i="29"/>
  <c r="S12" i="29"/>
  <c r="S13" i="29"/>
  <c r="S14" i="29"/>
  <c r="U14" i="29" s="1"/>
  <c r="S15" i="29"/>
  <c r="S16" i="29"/>
  <c r="U16" i="29" s="1"/>
  <c r="S17" i="29"/>
  <c r="U17" i="29" s="1"/>
  <c r="S18" i="29"/>
  <c r="S19" i="29"/>
  <c r="S20" i="29"/>
  <c r="U20" i="29" s="1"/>
  <c r="S21" i="29"/>
  <c r="S22" i="29"/>
  <c r="U22" i="29" s="1"/>
  <c r="S23" i="29"/>
  <c r="U23" i="29" s="1"/>
  <c r="S24" i="29"/>
  <c r="S25" i="29"/>
  <c r="S26" i="29"/>
  <c r="U26" i="29" s="1"/>
  <c r="S27" i="29"/>
  <c r="S28" i="29"/>
  <c r="U28" i="29" s="1"/>
  <c r="S29" i="29"/>
  <c r="U29" i="29" s="1"/>
  <c r="S30" i="29"/>
  <c r="S31" i="29"/>
  <c r="S32" i="29"/>
  <c r="U32" i="29" s="1"/>
  <c r="S33" i="29"/>
  <c r="S34" i="29"/>
  <c r="S35" i="29"/>
  <c r="U35" i="29" s="1"/>
  <c r="S36" i="29"/>
  <c r="S37" i="29"/>
  <c r="S38" i="29"/>
  <c r="U38" i="29" s="1"/>
  <c r="S39" i="29"/>
  <c r="S40" i="29"/>
  <c r="U40" i="29" s="1"/>
  <c r="S41" i="29"/>
  <c r="U41" i="29" s="1"/>
  <c r="S42" i="29"/>
  <c r="S43" i="29"/>
  <c r="S44" i="29"/>
  <c r="U44" i="29" s="1"/>
  <c r="S45" i="29"/>
  <c r="S46" i="29"/>
  <c r="S47" i="29"/>
  <c r="U47" i="29" s="1"/>
  <c r="S48" i="29"/>
  <c r="S49" i="29"/>
  <c r="S50" i="29"/>
  <c r="U50" i="29" s="1"/>
  <c r="S51" i="29"/>
  <c r="S52" i="29"/>
  <c r="U52" i="29" s="1"/>
  <c r="S53" i="29"/>
  <c r="U53" i="29" s="1"/>
  <c r="S54" i="29"/>
  <c r="S55" i="29"/>
  <c r="S56" i="29"/>
  <c r="U56" i="29" s="1"/>
  <c r="S57" i="29"/>
  <c r="S58" i="29"/>
  <c r="S59" i="29"/>
  <c r="U59" i="29" s="1"/>
  <c r="S60" i="29"/>
  <c r="S61" i="29"/>
  <c r="S62" i="29"/>
  <c r="U62" i="29" s="1"/>
  <c r="S63" i="29"/>
  <c r="S64" i="29"/>
  <c r="S65" i="29"/>
  <c r="U65" i="29" s="1"/>
  <c r="S66" i="29"/>
  <c r="S67" i="29"/>
  <c r="S68" i="29"/>
  <c r="U68" i="29" s="1"/>
  <c r="S69" i="29"/>
  <c r="S70" i="29"/>
  <c r="U70" i="29" s="1"/>
  <c r="S71" i="29"/>
  <c r="U71" i="29" s="1"/>
  <c r="S72" i="29"/>
  <c r="S73" i="29"/>
  <c r="S74" i="29"/>
  <c r="U74" i="29" s="1"/>
  <c r="S75" i="29"/>
  <c r="S76" i="29"/>
  <c r="S77" i="29"/>
  <c r="U77" i="29" s="1"/>
  <c r="S78" i="29"/>
  <c r="S79" i="29"/>
  <c r="S80" i="29"/>
  <c r="U80" i="29" s="1"/>
  <c r="S81" i="29"/>
  <c r="S82" i="29"/>
  <c r="U82" i="29" s="1"/>
  <c r="S83" i="29"/>
  <c r="U83" i="29" s="1"/>
  <c r="S84" i="29"/>
  <c r="S85" i="29"/>
  <c r="S86" i="29"/>
  <c r="U86" i="29" s="1"/>
  <c r="S87" i="29"/>
  <c r="S88" i="29"/>
  <c r="S89" i="29"/>
  <c r="U89" i="29" s="1"/>
  <c r="S90" i="29"/>
  <c r="S91" i="29"/>
  <c r="S92" i="29"/>
  <c r="U92" i="29" s="1"/>
  <c r="S93" i="29"/>
  <c r="S94" i="29"/>
  <c r="U94" i="29" s="1"/>
  <c r="S95" i="29"/>
  <c r="U95" i="29" s="1"/>
  <c r="S96" i="29"/>
  <c r="S97" i="29"/>
  <c r="S98" i="29"/>
  <c r="U98" i="29" s="1"/>
  <c r="S99" i="29"/>
  <c r="S100" i="29"/>
  <c r="S101" i="29"/>
  <c r="U101" i="29" s="1"/>
  <c r="S102" i="29"/>
  <c r="S103" i="29"/>
  <c r="S104" i="29"/>
  <c r="U104" i="29" s="1"/>
  <c r="S105" i="29"/>
  <c r="S106" i="29"/>
  <c r="U106" i="29" s="1"/>
  <c r="S107" i="29"/>
  <c r="U107" i="29" s="1"/>
  <c r="S108" i="29"/>
  <c r="S109" i="29"/>
  <c r="S110" i="29"/>
  <c r="U110" i="29" s="1"/>
  <c r="S111" i="29"/>
  <c r="S112" i="29"/>
  <c r="U112" i="29" s="1"/>
  <c r="S113" i="29"/>
  <c r="U113" i="29" s="1"/>
  <c r="S114" i="29"/>
  <c r="U114" i="29" s="1"/>
  <c r="S115" i="29"/>
  <c r="S116" i="29"/>
  <c r="S117" i="29"/>
  <c r="S118" i="29"/>
  <c r="U118" i="29" s="1"/>
  <c r="S119" i="29"/>
  <c r="U119" i="29" s="1"/>
  <c r="S120" i="29"/>
  <c r="S121" i="29"/>
  <c r="S122" i="29"/>
  <c r="U122" i="29" s="1"/>
  <c r="S123" i="29"/>
  <c r="S124" i="29"/>
  <c r="U124" i="29" s="1"/>
  <c r="S125" i="29"/>
  <c r="U125" i="29" s="1"/>
  <c r="S126" i="29"/>
  <c r="S127" i="29"/>
  <c r="S128" i="29"/>
  <c r="U128" i="29" s="1"/>
  <c r="S129" i="29"/>
  <c r="S130" i="29"/>
  <c r="S131" i="29"/>
  <c r="U131" i="29" s="1"/>
  <c r="S132" i="29"/>
  <c r="S133" i="29"/>
  <c r="S134" i="29"/>
  <c r="S135" i="29"/>
  <c r="S136" i="29"/>
  <c r="U136" i="29" s="1"/>
  <c r="S137" i="29"/>
  <c r="U137" i="29" s="1"/>
  <c r="S138" i="29"/>
  <c r="U138" i="29" s="1"/>
  <c r="S139" i="29"/>
  <c r="S140" i="29"/>
  <c r="S141" i="29"/>
  <c r="S142" i="29"/>
  <c r="S143" i="29"/>
  <c r="U143" i="29" s="1"/>
  <c r="S144" i="29"/>
  <c r="S145" i="29"/>
  <c r="S146" i="29"/>
  <c r="S147" i="29"/>
  <c r="S148" i="29"/>
  <c r="U148" i="29" s="1"/>
  <c r="S149" i="29"/>
  <c r="U149" i="29" s="1"/>
  <c r="S150" i="29"/>
  <c r="S151" i="29"/>
  <c r="S152" i="29"/>
  <c r="S153" i="29"/>
  <c r="S154" i="29"/>
  <c r="S155" i="29"/>
  <c r="U155" i="29" s="1"/>
  <c r="S156" i="29"/>
  <c r="U156" i="29" s="1"/>
  <c r="S157" i="29"/>
  <c r="S158" i="29"/>
  <c r="S159" i="29"/>
  <c r="S160" i="29"/>
  <c r="U160" i="29" s="1"/>
  <c r="S161" i="29"/>
  <c r="U161" i="29" s="1"/>
  <c r="S162" i="29"/>
  <c r="S163" i="29"/>
  <c r="S164" i="29"/>
  <c r="S165" i="29"/>
  <c r="S166" i="29"/>
  <c r="U166" i="29" s="1"/>
  <c r="S167" i="29"/>
  <c r="U167" i="29" s="1"/>
  <c r="S168" i="29"/>
  <c r="S169" i="29"/>
  <c r="S170" i="29"/>
  <c r="S171" i="29"/>
  <c r="S172" i="29"/>
  <c r="U172" i="29" s="1"/>
  <c r="S173" i="29"/>
  <c r="U173" i="29" s="1"/>
  <c r="S174" i="29"/>
  <c r="U174" i="29" s="1"/>
  <c r="S175" i="29"/>
  <c r="S176" i="29"/>
  <c r="S177" i="29"/>
  <c r="S178" i="29"/>
  <c r="U178" i="29" s="1"/>
  <c r="S179" i="29"/>
  <c r="U179" i="29" s="1"/>
  <c r="S180" i="29"/>
  <c r="S181" i="29"/>
  <c r="S182" i="29"/>
  <c r="S183" i="29"/>
  <c r="S184" i="29"/>
  <c r="S185" i="29"/>
  <c r="U185" i="29" s="1"/>
  <c r="S186" i="29"/>
  <c r="S187" i="29"/>
  <c r="S188" i="29"/>
  <c r="S189" i="29"/>
  <c r="S190" i="29"/>
  <c r="U190" i="29" s="1"/>
  <c r="S191" i="29"/>
  <c r="U191" i="29" s="1"/>
  <c r="S192" i="29"/>
  <c r="S193" i="29"/>
  <c r="S194" i="29"/>
  <c r="U194" i="29" s="1"/>
  <c r="S195" i="29"/>
  <c r="S196" i="29"/>
  <c r="S197" i="29"/>
  <c r="U197" i="29" s="1"/>
  <c r="S198" i="29"/>
  <c r="S199" i="29"/>
  <c r="S200" i="29"/>
  <c r="S201" i="29"/>
  <c r="S11" i="29"/>
  <c r="S8" i="18"/>
  <c r="S9" i="18"/>
  <c r="S10" i="18"/>
  <c r="S11" i="18"/>
  <c r="S12" i="18"/>
  <c r="S13" i="18"/>
  <c r="S131" i="18" s="1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M131" i="18"/>
  <c r="U12" i="29"/>
  <c r="U18" i="29"/>
  <c r="U24" i="29"/>
  <c r="U30" i="29"/>
  <c r="U36" i="29"/>
  <c r="U48" i="29"/>
  <c r="U54" i="29"/>
  <c r="U66" i="29"/>
  <c r="U72" i="29"/>
  <c r="U78" i="29"/>
  <c r="U84" i="29"/>
  <c r="U90" i="29"/>
  <c r="U96" i="29"/>
  <c r="U108" i="29"/>
  <c r="U116" i="29"/>
  <c r="U126" i="29"/>
  <c r="U132" i="29"/>
  <c r="U140" i="29"/>
  <c r="U144" i="29"/>
  <c r="U146" i="29"/>
  <c r="U150" i="29"/>
  <c r="U152" i="29"/>
  <c r="U162" i="29"/>
  <c r="U164" i="29"/>
  <c r="U168" i="29"/>
  <c r="U170" i="29"/>
  <c r="U180" i="29"/>
  <c r="U182" i="29"/>
  <c r="U186" i="29"/>
  <c r="U188" i="29"/>
  <c r="U192" i="29"/>
  <c r="U198" i="29"/>
  <c r="U199" i="29"/>
  <c r="U200" i="29"/>
  <c r="G206" i="29"/>
  <c r="E203" i="29"/>
  <c r="I203" i="29" s="1"/>
  <c r="K203" i="29" s="1"/>
  <c r="E205" i="29"/>
  <c r="I205" i="29" s="1"/>
  <c r="K205" i="29" s="1"/>
  <c r="E13" i="29"/>
  <c r="E15" i="29"/>
  <c r="I15" i="29" s="1"/>
  <c r="K15" i="29" s="1"/>
  <c r="E17" i="29"/>
  <c r="I17" i="29" s="1"/>
  <c r="K17" i="29" s="1"/>
  <c r="E19" i="29"/>
  <c r="I19" i="29" s="1"/>
  <c r="K19" i="29" s="1"/>
  <c r="E20" i="29"/>
  <c r="I20" i="29" s="1"/>
  <c r="K20" i="29" s="1"/>
  <c r="E23" i="29"/>
  <c r="I23" i="29" s="1"/>
  <c r="K23" i="29" s="1"/>
  <c r="E24" i="29"/>
  <c r="I24" i="29" s="1"/>
  <c r="K24" i="29" s="1"/>
  <c r="E31" i="29"/>
  <c r="I31" i="29" s="1"/>
  <c r="K31" i="29" s="1"/>
  <c r="E35" i="29"/>
  <c r="I35" i="29" s="1"/>
  <c r="K35" i="29" s="1"/>
  <c r="E37" i="29"/>
  <c r="I37" i="29" s="1"/>
  <c r="K37" i="29" s="1"/>
  <c r="E39" i="29"/>
  <c r="I39" i="29" s="1"/>
  <c r="K39" i="29" s="1"/>
  <c r="E41" i="29"/>
  <c r="I41" i="29" s="1"/>
  <c r="K41" i="29" s="1"/>
  <c r="E42" i="29"/>
  <c r="I42" i="29" s="1"/>
  <c r="K42" i="29" s="1"/>
  <c r="E47" i="29"/>
  <c r="I47" i="29" s="1"/>
  <c r="K47" i="29" s="1"/>
  <c r="E49" i="29"/>
  <c r="I49" i="29" s="1"/>
  <c r="K49" i="29" s="1"/>
  <c r="E53" i="29"/>
  <c r="I53" i="29" s="1"/>
  <c r="K53" i="29" s="1"/>
  <c r="E54" i="29"/>
  <c r="I54" i="29" s="1"/>
  <c r="E55" i="29"/>
  <c r="I55" i="29" s="1"/>
  <c r="K55" i="29" s="1"/>
  <c r="E57" i="29"/>
  <c r="I57" i="29" s="1"/>
  <c r="K57" i="29" s="1"/>
  <c r="E59" i="29"/>
  <c r="I59" i="29" s="1"/>
  <c r="K59" i="29" s="1"/>
  <c r="E60" i="29"/>
  <c r="I60" i="29" s="1"/>
  <c r="E61" i="29"/>
  <c r="I61" i="29" s="1"/>
  <c r="K61" i="29" s="1"/>
  <c r="E64" i="29"/>
  <c r="E65" i="29"/>
  <c r="I65" i="29" s="1"/>
  <c r="K65" i="29" s="1"/>
  <c r="E66" i="29"/>
  <c r="I66" i="29" s="1"/>
  <c r="E67" i="29"/>
  <c r="I67" i="29" s="1"/>
  <c r="K67" i="29" s="1"/>
  <c r="E68" i="29"/>
  <c r="I68" i="29" s="1"/>
  <c r="K68" i="29" s="1"/>
  <c r="E71" i="29"/>
  <c r="I71" i="29" s="1"/>
  <c r="K71" i="29" s="1"/>
  <c r="E73" i="29"/>
  <c r="I73" i="29" s="1"/>
  <c r="K73" i="29" s="1"/>
  <c r="E77" i="29"/>
  <c r="I77" i="29" s="1"/>
  <c r="K77" i="29" s="1"/>
  <c r="E79" i="29"/>
  <c r="I79" i="29" s="1"/>
  <c r="K79" i="29" s="1"/>
  <c r="E80" i="29"/>
  <c r="I80" i="29" s="1"/>
  <c r="K80" i="29" s="1"/>
  <c r="E81" i="29"/>
  <c r="I81" i="29" s="1"/>
  <c r="K81" i="29" s="1"/>
  <c r="E83" i="29"/>
  <c r="I83" i="29" s="1"/>
  <c r="K83" i="29" s="1"/>
  <c r="E85" i="29"/>
  <c r="I85" i="29" s="1"/>
  <c r="K85" i="29" s="1"/>
  <c r="E88" i="29"/>
  <c r="E89" i="29"/>
  <c r="I89" i="29" s="1"/>
  <c r="K89" i="29" s="1"/>
  <c r="E92" i="29"/>
  <c r="I92" i="29" s="1"/>
  <c r="K92" i="29" s="1"/>
  <c r="E95" i="29"/>
  <c r="I95" i="29" s="1"/>
  <c r="K95" i="29" s="1"/>
  <c r="E97" i="29"/>
  <c r="I97" i="29" s="1"/>
  <c r="K97" i="29" s="1"/>
  <c r="E100" i="29"/>
  <c r="E102" i="29"/>
  <c r="I102" i="29" s="1"/>
  <c r="K102" i="29" s="1"/>
  <c r="E103" i="29"/>
  <c r="I103" i="29" s="1"/>
  <c r="K103" i="29" s="1"/>
  <c r="E104" i="29"/>
  <c r="I104" i="29" s="1"/>
  <c r="K104" i="29" s="1"/>
  <c r="E106" i="29"/>
  <c r="E107" i="29"/>
  <c r="I107" i="29" s="1"/>
  <c r="K107" i="29" s="1"/>
  <c r="E108" i="29"/>
  <c r="I108" i="29" s="1"/>
  <c r="K108" i="29" s="1"/>
  <c r="E109" i="29"/>
  <c r="I109" i="29" s="1"/>
  <c r="K109" i="29" s="1"/>
  <c r="E113" i="29"/>
  <c r="I113" i="29" s="1"/>
  <c r="K113" i="29" s="1"/>
  <c r="E115" i="29"/>
  <c r="I115" i="29" s="1"/>
  <c r="K115" i="29" s="1"/>
  <c r="E117" i="29"/>
  <c r="I117" i="29" s="1"/>
  <c r="K117" i="29" s="1"/>
  <c r="E121" i="29"/>
  <c r="I121" i="29" s="1"/>
  <c r="K121" i="29" s="1"/>
  <c r="E123" i="29"/>
  <c r="I123" i="29" s="1"/>
  <c r="K123" i="29" s="1"/>
  <c r="E125" i="29"/>
  <c r="I125" i="29" s="1"/>
  <c r="K125" i="29" s="1"/>
  <c r="E126" i="29"/>
  <c r="I126" i="29" s="1"/>
  <c r="K126" i="29" s="1"/>
  <c r="E127" i="29"/>
  <c r="I127" i="29" s="1"/>
  <c r="K127" i="29" s="1"/>
  <c r="E128" i="29"/>
  <c r="I128" i="29" s="1"/>
  <c r="K128" i="29" s="1"/>
  <c r="E129" i="29"/>
  <c r="I129" i="29" s="1"/>
  <c r="K129" i="29" s="1"/>
  <c r="E133" i="29"/>
  <c r="I133" i="29" s="1"/>
  <c r="K133" i="29" s="1"/>
  <c r="E134" i="29"/>
  <c r="I134" i="29" s="1"/>
  <c r="K134" i="29" s="1"/>
  <c r="E135" i="29"/>
  <c r="I135" i="29" s="1"/>
  <c r="K135" i="29" s="1"/>
  <c r="E137" i="29"/>
  <c r="I137" i="29" s="1"/>
  <c r="K137" i="29" s="1"/>
  <c r="E139" i="29"/>
  <c r="I139" i="29" s="1"/>
  <c r="K139" i="29" s="1"/>
  <c r="E142" i="29"/>
  <c r="E143" i="29"/>
  <c r="I143" i="29" s="1"/>
  <c r="K143" i="29" s="1"/>
  <c r="E146" i="29"/>
  <c r="I146" i="29" s="1"/>
  <c r="K146" i="29" s="1"/>
  <c r="E147" i="29"/>
  <c r="I147" i="29" s="1"/>
  <c r="K147" i="29" s="1"/>
  <c r="E148" i="29"/>
  <c r="E149" i="29"/>
  <c r="I149" i="29" s="1"/>
  <c r="K149" i="29" s="1"/>
  <c r="E151" i="29"/>
  <c r="I151" i="29" s="1"/>
  <c r="K151" i="29" s="1"/>
  <c r="E152" i="29"/>
  <c r="I152" i="29" s="1"/>
  <c r="K152" i="29" s="1"/>
  <c r="E153" i="29"/>
  <c r="I153" i="29" s="1"/>
  <c r="K153" i="29" s="1"/>
  <c r="E155" i="29"/>
  <c r="I155" i="29" s="1"/>
  <c r="K155" i="29" s="1"/>
  <c r="E156" i="29"/>
  <c r="I156" i="29" s="1"/>
  <c r="K156" i="29" s="1"/>
  <c r="E157" i="29"/>
  <c r="I157" i="29" s="1"/>
  <c r="K157" i="29" s="1"/>
  <c r="E159" i="29"/>
  <c r="I159" i="29" s="1"/>
  <c r="K159" i="29" s="1"/>
  <c r="E160" i="29"/>
  <c r="E161" i="29"/>
  <c r="I161" i="29" s="1"/>
  <c r="K161" i="29" s="1"/>
  <c r="E162" i="29"/>
  <c r="I162" i="29" s="1"/>
  <c r="K162" i="29" s="1"/>
  <c r="E163" i="29"/>
  <c r="I163" i="29" s="1"/>
  <c r="K163" i="29" s="1"/>
  <c r="E164" i="29"/>
  <c r="I164" i="29" s="1"/>
  <c r="K164" i="29" s="1"/>
  <c r="E165" i="29"/>
  <c r="I165" i="29" s="1"/>
  <c r="K165" i="29" s="1"/>
  <c r="E166" i="29"/>
  <c r="E168" i="29"/>
  <c r="I168" i="29" s="1"/>
  <c r="K168" i="29" s="1"/>
  <c r="E169" i="29"/>
  <c r="I169" i="29" s="1"/>
  <c r="K169" i="29" s="1"/>
  <c r="E173" i="29"/>
  <c r="I173" i="29" s="1"/>
  <c r="K173" i="29" s="1"/>
  <c r="E174" i="29"/>
  <c r="I174" i="29" s="1"/>
  <c r="K174" i="29" s="1"/>
  <c r="E175" i="29"/>
  <c r="I175" i="29" s="1"/>
  <c r="K175" i="29" s="1"/>
  <c r="E176" i="29"/>
  <c r="I176" i="29" s="1"/>
  <c r="K176" i="29" s="1"/>
  <c r="E178" i="29"/>
  <c r="I178" i="29" s="1"/>
  <c r="K178" i="29" s="1"/>
  <c r="E179" i="29"/>
  <c r="I179" i="29" s="1"/>
  <c r="K179" i="29" s="1"/>
  <c r="E180" i="29"/>
  <c r="I180" i="29" s="1"/>
  <c r="K180" i="29" s="1"/>
  <c r="E182" i="29"/>
  <c r="I182" i="29" s="1"/>
  <c r="K182" i="29" s="1"/>
  <c r="E183" i="29"/>
  <c r="I183" i="29" s="1"/>
  <c r="K183" i="29" s="1"/>
  <c r="E184" i="29"/>
  <c r="I184" i="29" s="1"/>
  <c r="K184" i="29" s="1"/>
  <c r="E185" i="29"/>
  <c r="I185" i="29" s="1"/>
  <c r="K185" i="29" s="1"/>
  <c r="E186" i="29"/>
  <c r="I186" i="29" s="1"/>
  <c r="K186" i="29" s="1"/>
  <c r="E187" i="29"/>
  <c r="I187" i="29" s="1"/>
  <c r="K187" i="29" s="1"/>
  <c r="E188" i="29"/>
  <c r="I188" i="29" s="1"/>
  <c r="K188" i="29" s="1"/>
  <c r="E189" i="29"/>
  <c r="I189" i="29" s="1"/>
  <c r="K189" i="29" s="1"/>
  <c r="E191" i="29"/>
  <c r="I191" i="29" s="1"/>
  <c r="K191" i="29" s="1"/>
  <c r="E192" i="29"/>
  <c r="I192" i="29" s="1"/>
  <c r="K192" i="29" s="1"/>
  <c r="E193" i="29"/>
  <c r="I193" i="29" s="1"/>
  <c r="K193" i="29" s="1"/>
  <c r="E194" i="29"/>
  <c r="I194" i="29" s="1"/>
  <c r="K194" i="29" s="1"/>
  <c r="E195" i="29"/>
  <c r="I195" i="29" s="1"/>
  <c r="K195" i="29" s="1"/>
  <c r="E196" i="29"/>
  <c r="I196" i="29" s="1"/>
  <c r="K196" i="29" s="1"/>
  <c r="E197" i="29"/>
  <c r="I197" i="29" s="1"/>
  <c r="K197" i="29" s="1"/>
  <c r="E199" i="29"/>
  <c r="I199" i="29" s="1"/>
  <c r="K199" i="29" s="1"/>
  <c r="E200" i="29"/>
  <c r="I200" i="29" s="1"/>
  <c r="K200" i="29" s="1"/>
  <c r="I131" i="18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I64" i="29" s="1"/>
  <c r="K64" i="29" s="1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I88" i="29" s="1"/>
  <c r="K88" i="29" s="1"/>
  <c r="C89" i="29"/>
  <c r="C90" i="29"/>
  <c r="C91" i="29"/>
  <c r="C92" i="29"/>
  <c r="C93" i="29"/>
  <c r="C94" i="29"/>
  <c r="C95" i="29"/>
  <c r="C96" i="29"/>
  <c r="C97" i="29"/>
  <c r="C98" i="29"/>
  <c r="C99" i="29"/>
  <c r="C100" i="29"/>
  <c r="I100" i="29" s="1"/>
  <c r="K100" i="29" s="1"/>
  <c r="C101" i="29"/>
  <c r="C102" i="29"/>
  <c r="C103" i="29"/>
  <c r="C104" i="29"/>
  <c r="C105" i="29"/>
  <c r="C106" i="29"/>
  <c r="I106" i="29" s="1"/>
  <c r="K106" i="29" s="1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I142" i="29" s="1"/>
  <c r="K142" i="29" s="1"/>
  <c r="C143" i="29"/>
  <c r="C144" i="29"/>
  <c r="C145" i="29"/>
  <c r="C146" i="29"/>
  <c r="C147" i="29"/>
  <c r="C148" i="29"/>
  <c r="I148" i="29" s="1"/>
  <c r="K148" i="29" s="1"/>
  <c r="C149" i="29"/>
  <c r="C150" i="29"/>
  <c r="C151" i="29"/>
  <c r="C152" i="29"/>
  <c r="C153" i="29"/>
  <c r="C154" i="29"/>
  <c r="C155" i="29"/>
  <c r="C156" i="29"/>
  <c r="C157" i="29"/>
  <c r="C158" i="29"/>
  <c r="C159" i="29"/>
  <c r="C160" i="29"/>
  <c r="I160" i="29" s="1"/>
  <c r="K160" i="29" s="1"/>
  <c r="C161" i="29"/>
  <c r="C162" i="29"/>
  <c r="C163" i="29"/>
  <c r="C164" i="29"/>
  <c r="C165" i="29"/>
  <c r="C166" i="29"/>
  <c r="I166" i="29" s="1"/>
  <c r="K166" i="29" s="1"/>
  <c r="C167" i="29"/>
  <c r="C168" i="29"/>
  <c r="C169" i="29"/>
  <c r="C170" i="29"/>
  <c r="C171" i="29"/>
  <c r="C172" i="29"/>
  <c r="C173" i="29"/>
  <c r="C174" i="29"/>
  <c r="C175" i="29"/>
  <c r="C176" i="29"/>
  <c r="C177" i="29"/>
  <c r="C178" i="29"/>
  <c r="C179" i="29"/>
  <c r="C180" i="29"/>
  <c r="C181" i="29"/>
  <c r="C182" i="29"/>
  <c r="C183" i="29"/>
  <c r="C184" i="29"/>
  <c r="C185" i="29"/>
  <c r="C186" i="29"/>
  <c r="C187" i="29"/>
  <c r="C188" i="29"/>
  <c r="C189" i="29"/>
  <c r="C190" i="29"/>
  <c r="C191" i="29"/>
  <c r="C192" i="29"/>
  <c r="C193" i="29"/>
  <c r="C194" i="29"/>
  <c r="C195" i="29"/>
  <c r="C196" i="29"/>
  <c r="C197" i="29"/>
  <c r="C198" i="29"/>
  <c r="C199" i="29"/>
  <c r="C200" i="29"/>
  <c r="C201" i="29"/>
  <c r="C202" i="29"/>
  <c r="C203" i="29"/>
  <c r="C204" i="29"/>
  <c r="C205" i="29"/>
  <c r="C11" i="29"/>
  <c r="C206" i="29" s="1"/>
  <c r="Q116" i="14"/>
  <c r="Q118" i="14" s="1"/>
  <c r="Q117" i="14"/>
  <c r="I117" i="14"/>
  <c r="I116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7" i="14"/>
  <c r="I8" i="14"/>
  <c r="E12" i="29" s="1"/>
  <c r="I12" i="29" s="1"/>
  <c r="K12" i="29" s="1"/>
  <c r="I9" i="14"/>
  <c r="I10" i="14"/>
  <c r="E14" i="29" s="1"/>
  <c r="I14" i="29" s="1"/>
  <c r="K14" i="29" s="1"/>
  <c r="I11" i="14"/>
  <c r="E16" i="29" s="1"/>
  <c r="I12" i="14"/>
  <c r="E18" i="29" s="1"/>
  <c r="I18" i="29" s="1"/>
  <c r="K18" i="29" s="1"/>
  <c r="I13" i="14"/>
  <c r="E21" i="29" s="1"/>
  <c r="I21" i="29" s="1"/>
  <c r="K21" i="29" s="1"/>
  <c r="I14" i="14"/>
  <c r="E22" i="29" s="1"/>
  <c r="I15" i="14"/>
  <c r="I16" i="14"/>
  <c r="E25" i="29" s="1"/>
  <c r="I25" i="29" s="1"/>
  <c r="K25" i="29" s="1"/>
  <c r="I17" i="14"/>
  <c r="E26" i="29" s="1"/>
  <c r="I26" i="29" s="1"/>
  <c r="K26" i="29" s="1"/>
  <c r="I18" i="14"/>
  <c r="E27" i="29" s="1"/>
  <c r="I27" i="29" s="1"/>
  <c r="K27" i="29" s="1"/>
  <c r="I19" i="14"/>
  <c r="E28" i="29" s="1"/>
  <c r="I20" i="14"/>
  <c r="E29" i="29" s="1"/>
  <c r="I29" i="29" s="1"/>
  <c r="K29" i="29" s="1"/>
  <c r="I21" i="14"/>
  <c r="E30" i="29" s="1"/>
  <c r="I30" i="29" s="1"/>
  <c r="K30" i="29" s="1"/>
  <c r="I22" i="14"/>
  <c r="E32" i="29" s="1"/>
  <c r="I32" i="29" s="1"/>
  <c r="K32" i="29" s="1"/>
  <c r="I23" i="14"/>
  <c r="E33" i="29" s="1"/>
  <c r="I33" i="29" s="1"/>
  <c r="K33" i="29" s="1"/>
  <c r="I24" i="14"/>
  <c r="E34" i="29" s="1"/>
  <c r="I25" i="14"/>
  <c r="E36" i="29" s="1"/>
  <c r="I36" i="29" s="1"/>
  <c r="K36" i="29" s="1"/>
  <c r="I26" i="14"/>
  <c r="E38" i="29" s="1"/>
  <c r="I38" i="29" s="1"/>
  <c r="K38" i="29" s="1"/>
  <c r="I27" i="14"/>
  <c r="E40" i="29" s="1"/>
  <c r="I40" i="29" s="1"/>
  <c r="K40" i="29" s="1"/>
  <c r="I28" i="14"/>
  <c r="E43" i="29" s="1"/>
  <c r="I43" i="29" s="1"/>
  <c r="K43" i="29" s="1"/>
  <c r="I29" i="14"/>
  <c r="E44" i="29" s="1"/>
  <c r="I44" i="29" s="1"/>
  <c r="K44" i="29" s="1"/>
  <c r="I30" i="14"/>
  <c r="E45" i="29" s="1"/>
  <c r="I45" i="29" s="1"/>
  <c r="K45" i="29" s="1"/>
  <c r="I31" i="14"/>
  <c r="E46" i="29" s="1"/>
  <c r="I32" i="14"/>
  <c r="E48" i="29" s="1"/>
  <c r="I48" i="29" s="1"/>
  <c r="K48" i="29" s="1"/>
  <c r="I33" i="14"/>
  <c r="I34" i="14"/>
  <c r="E50" i="29" s="1"/>
  <c r="I50" i="29" s="1"/>
  <c r="K50" i="29" s="1"/>
  <c r="I35" i="14"/>
  <c r="E51" i="29" s="1"/>
  <c r="I51" i="29" s="1"/>
  <c r="K51" i="29" s="1"/>
  <c r="I36" i="14"/>
  <c r="E52" i="29" s="1"/>
  <c r="I37" i="14"/>
  <c r="E56" i="29" s="1"/>
  <c r="I56" i="29" s="1"/>
  <c r="K56" i="29" s="1"/>
  <c r="I38" i="14"/>
  <c r="E58" i="29" s="1"/>
  <c r="I39" i="14"/>
  <c r="E62" i="29" s="1"/>
  <c r="I62" i="29" s="1"/>
  <c r="K62" i="29" s="1"/>
  <c r="I40" i="14"/>
  <c r="E63" i="29" s="1"/>
  <c r="I63" i="29" s="1"/>
  <c r="K63" i="29" s="1"/>
  <c r="I41" i="14"/>
  <c r="I42" i="14"/>
  <c r="E69" i="29" s="1"/>
  <c r="I69" i="29" s="1"/>
  <c r="K69" i="29" s="1"/>
  <c r="I43" i="14"/>
  <c r="E70" i="29" s="1"/>
  <c r="I44" i="14"/>
  <c r="E72" i="29" s="1"/>
  <c r="I72" i="29" s="1"/>
  <c r="K72" i="29" s="1"/>
  <c r="I45" i="14"/>
  <c r="E74" i="29" s="1"/>
  <c r="I74" i="29" s="1"/>
  <c r="K74" i="29" s="1"/>
  <c r="I46" i="14"/>
  <c r="E75" i="29" s="1"/>
  <c r="I75" i="29" s="1"/>
  <c r="K75" i="29" s="1"/>
  <c r="I47" i="14"/>
  <c r="E76" i="29" s="1"/>
  <c r="I48" i="14"/>
  <c r="I49" i="14"/>
  <c r="E78" i="29" s="1"/>
  <c r="I78" i="29" s="1"/>
  <c r="K78" i="29" s="1"/>
  <c r="I50" i="14"/>
  <c r="E82" i="29" s="1"/>
  <c r="I51" i="14"/>
  <c r="E84" i="29" s="1"/>
  <c r="I84" i="29" s="1"/>
  <c r="K84" i="29" s="1"/>
  <c r="I52" i="14"/>
  <c r="E86" i="29" s="1"/>
  <c r="I86" i="29" s="1"/>
  <c r="K86" i="29" s="1"/>
  <c r="I53" i="14"/>
  <c r="E87" i="29" s="1"/>
  <c r="I87" i="29" s="1"/>
  <c r="K87" i="29" s="1"/>
  <c r="I54" i="14"/>
  <c r="I55" i="14"/>
  <c r="E90" i="29" s="1"/>
  <c r="I90" i="29" s="1"/>
  <c r="K90" i="29" s="1"/>
  <c r="I56" i="14"/>
  <c r="E91" i="29" s="1"/>
  <c r="I91" i="29" s="1"/>
  <c r="K91" i="29" s="1"/>
  <c r="I57" i="14"/>
  <c r="E93" i="29" s="1"/>
  <c r="I93" i="29" s="1"/>
  <c r="K93" i="29" s="1"/>
  <c r="I58" i="14"/>
  <c r="E94" i="29" s="1"/>
  <c r="I59" i="14"/>
  <c r="I60" i="14"/>
  <c r="E96" i="29" s="1"/>
  <c r="I96" i="29" s="1"/>
  <c r="K96" i="29" s="1"/>
  <c r="I61" i="14"/>
  <c r="I62" i="14"/>
  <c r="E98" i="29" s="1"/>
  <c r="I98" i="29" s="1"/>
  <c r="K98" i="29" s="1"/>
  <c r="I63" i="14"/>
  <c r="E99" i="29" s="1"/>
  <c r="I99" i="29" s="1"/>
  <c r="K99" i="29" s="1"/>
  <c r="I64" i="14"/>
  <c r="E101" i="29" s="1"/>
  <c r="I101" i="29" s="1"/>
  <c r="K101" i="29" s="1"/>
  <c r="I65" i="14"/>
  <c r="E105" i="29" s="1"/>
  <c r="I105" i="29" s="1"/>
  <c r="K105" i="29" s="1"/>
  <c r="I66" i="14"/>
  <c r="I67" i="14"/>
  <c r="I68" i="14"/>
  <c r="E110" i="29" s="1"/>
  <c r="I110" i="29" s="1"/>
  <c r="K110" i="29" s="1"/>
  <c r="I69" i="14"/>
  <c r="E111" i="29" s="1"/>
  <c r="I111" i="29" s="1"/>
  <c r="K111" i="29" s="1"/>
  <c r="I70" i="14"/>
  <c r="E112" i="29" s="1"/>
  <c r="I71" i="14"/>
  <c r="E114" i="29" s="1"/>
  <c r="I114" i="29" s="1"/>
  <c r="K114" i="29" s="1"/>
  <c r="I72" i="14"/>
  <c r="E116" i="29" s="1"/>
  <c r="I116" i="29" s="1"/>
  <c r="K116" i="29" s="1"/>
  <c r="I73" i="14"/>
  <c r="E118" i="29" s="1"/>
  <c r="I74" i="14"/>
  <c r="E119" i="29" s="1"/>
  <c r="I119" i="29" s="1"/>
  <c r="K119" i="29" s="1"/>
  <c r="I75" i="14"/>
  <c r="E120" i="29" s="1"/>
  <c r="I120" i="29" s="1"/>
  <c r="K120" i="29" s="1"/>
  <c r="I76" i="14"/>
  <c r="E122" i="29" s="1"/>
  <c r="I122" i="29" s="1"/>
  <c r="K122" i="29" s="1"/>
  <c r="I77" i="14"/>
  <c r="E124" i="29" s="1"/>
  <c r="I78" i="14"/>
  <c r="I79" i="14"/>
  <c r="E130" i="29" s="1"/>
  <c r="I80" i="14"/>
  <c r="E131" i="29" s="1"/>
  <c r="I131" i="29" s="1"/>
  <c r="K131" i="29" s="1"/>
  <c r="I81" i="14"/>
  <c r="E132" i="29" s="1"/>
  <c r="I132" i="29" s="1"/>
  <c r="K132" i="29" s="1"/>
  <c r="I82" i="14"/>
  <c r="E136" i="29" s="1"/>
  <c r="I83" i="14"/>
  <c r="I84" i="14"/>
  <c r="E138" i="29" s="1"/>
  <c r="I138" i="29" s="1"/>
  <c r="K138" i="29" s="1"/>
  <c r="I85" i="14"/>
  <c r="E140" i="29" s="1"/>
  <c r="I140" i="29" s="1"/>
  <c r="K140" i="29" s="1"/>
  <c r="I86" i="14"/>
  <c r="E141" i="29" s="1"/>
  <c r="I141" i="29" s="1"/>
  <c r="K141" i="29" s="1"/>
  <c r="I87" i="14"/>
  <c r="E144" i="29" s="1"/>
  <c r="I144" i="29" s="1"/>
  <c r="K144" i="29" s="1"/>
  <c r="I88" i="14"/>
  <c r="E145" i="29" s="1"/>
  <c r="I145" i="29" s="1"/>
  <c r="K145" i="29" s="1"/>
  <c r="I89" i="14"/>
  <c r="I90" i="14"/>
  <c r="E150" i="29" s="1"/>
  <c r="I150" i="29" s="1"/>
  <c r="K150" i="29" s="1"/>
  <c r="I91" i="14"/>
  <c r="I92" i="14"/>
  <c r="E154" i="29" s="1"/>
  <c r="I93" i="14"/>
  <c r="I94" i="14"/>
  <c r="E158" i="29" s="1"/>
  <c r="I158" i="29" s="1"/>
  <c r="K158" i="29" s="1"/>
  <c r="I95" i="14"/>
  <c r="I96" i="14"/>
  <c r="I97" i="14"/>
  <c r="I98" i="14"/>
  <c r="E167" i="29" s="1"/>
  <c r="I167" i="29" s="1"/>
  <c r="K167" i="29" s="1"/>
  <c r="I99" i="14"/>
  <c r="E170" i="29" s="1"/>
  <c r="I170" i="29" s="1"/>
  <c r="K170" i="29" s="1"/>
  <c r="I100" i="14"/>
  <c r="E171" i="29" s="1"/>
  <c r="I171" i="29" s="1"/>
  <c r="K171" i="29" s="1"/>
  <c r="I101" i="14"/>
  <c r="E172" i="29" s="1"/>
  <c r="I102" i="14"/>
  <c r="I103" i="14"/>
  <c r="I104" i="14"/>
  <c r="E177" i="29" s="1"/>
  <c r="I177" i="29" s="1"/>
  <c r="K177" i="29" s="1"/>
  <c r="I105" i="14"/>
  <c r="I106" i="14"/>
  <c r="E181" i="29" s="1"/>
  <c r="I181" i="29" s="1"/>
  <c r="K181" i="29" s="1"/>
  <c r="I107" i="14"/>
  <c r="I108" i="14"/>
  <c r="E190" i="29" s="1"/>
  <c r="I190" i="29" s="1"/>
  <c r="K190" i="29" s="1"/>
  <c r="I109" i="14"/>
  <c r="I110" i="14"/>
  <c r="I111" i="14"/>
  <c r="E198" i="29" s="1"/>
  <c r="I198" i="29" s="1"/>
  <c r="K198" i="29" s="1"/>
  <c r="I112" i="14"/>
  <c r="E201" i="29" s="1"/>
  <c r="I201" i="29" s="1"/>
  <c r="K201" i="29" s="1"/>
  <c r="I113" i="14"/>
  <c r="E202" i="29" s="1"/>
  <c r="I114" i="14"/>
  <c r="E204" i="29" s="1"/>
  <c r="I204" i="29" s="1"/>
  <c r="K204" i="29" s="1"/>
  <c r="I115" i="14"/>
  <c r="I7" i="14"/>
  <c r="Q187" i="15"/>
  <c r="O187" i="15"/>
  <c r="M187" i="15"/>
  <c r="Q181" i="15"/>
  <c r="Q182" i="15"/>
  <c r="Q183" i="15"/>
  <c r="Q185" i="15"/>
  <c r="Q186" i="15"/>
  <c r="I186" i="15"/>
  <c r="G187" i="15"/>
  <c r="E7" i="15"/>
  <c r="I7" i="15" s="1"/>
  <c r="I8" i="15"/>
  <c r="I13" i="15"/>
  <c r="I14" i="15"/>
  <c r="I17" i="15"/>
  <c r="I9" i="15"/>
  <c r="I10" i="15"/>
  <c r="I12" i="15"/>
  <c r="I15" i="15"/>
  <c r="I16" i="15"/>
  <c r="I19" i="15"/>
  <c r="I24" i="15"/>
  <c r="I25" i="15"/>
  <c r="I30" i="15"/>
  <c r="I31" i="15"/>
  <c r="I37" i="15"/>
  <c r="I43" i="15"/>
  <c r="I48" i="15"/>
  <c r="I49" i="15"/>
  <c r="I60" i="15"/>
  <c r="I61" i="15"/>
  <c r="I66" i="15"/>
  <c r="I67" i="15"/>
  <c r="I72" i="15"/>
  <c r="I73" i="15"/>
  <c r="I78" i="15"/>
  <c r="I79" i="15"/>
  <c r="I84" i="15"/>
  <c r="I85" i="15"/>
  <c r="I90" i="15"/>
  <c r="I91" i="15"/>
  <c r="I103" i="15"/>
  <c r="I108" i="15"/>
  <c r="I109" i="15"/>
  <c r="I114" i="15"/>
  <c r="I115" i="15"/>
  <c r="I121" i="15"/>
  <c r="I126" i="15"/>
  <c r="I127" i="15"/>
  <c r="I132" i="15"/>
  <c r="I133" i="15"/>
  <c r="I138" i="15"/>
  <c r="I144" i="15"/>
  <c r="I145" i="15"/>
  <c r="I150" i="15"/>
  <c r="I151" i="15"/>
  <c r="I157" i="15"/>
  <c r="I163" i="15"/>
  <c r="I169" i="15"/>
  <c r="I174" i="15"/>
  <c r="I175" i="15"/>
  <c r="I178" i="15"/>
  <c r="I179" i="15"/>
  <c r="I180" i="15"/>
  <c r="I181" i="15"/>
  <c r="I55" i="15"/>
  <c r="I97" i="15"/>
  <c r="I139" i="15"/>
  <c r="I182" i="15"/>
  <c r="I168" i="15"/>
  <c r="I184" i="15"/>
  <c r="I36" i="15"/>
  <c r="I42" i="15"/>
  <c r="I96" i="15"/>
  <c r="I102" i="15"/>
  <c r="I143" i="15"/>
  <c r="I167" i="15"/>
  <c r="I170" i="15"/>
  <c r="I18" i="15"/>
  <c r="I172" i="15"/>
  <c r="I176" i="15"/>
  <c r="M119" i="22"/>
  <c r="I11" i="15"/>
  <c r="I20" i="15"/>
  <c r="I21" i="15"/>
  <c r="I22" i="15"/>
  <c r="I23" i="15"/>
  <c r="I26" i="15"/>
  <c r="I27" i="15"/>
  <c r="I28" i="15"/>
  <c r="I29" i="15"/>
  <c r="I32" i="15"/>
  <c r="I33" i="15"/>
  <c r="I34" i="15"/>
  <c r="I35" i="15"/>
  <c r="I38" i="15"/>
  <c r="I39" i="15"/>
  <c r="I40" i="15"/>
  <c r="I41" i="15"/>
  <c r="I44" i="15"/>
  <c r="I45" i="15"/>
  <c r="I46" i="15"/>
  <c r="I47" i="15"/>
  <c r="I50" i="15"/>
  <c r="I51" i="15"/>
  <c r="I52" i="15"/>
  <c r="I53" i="15"/>
  <c r="I54" i="15"/>
  <c r="I56" i="15"/>
  <c r="I57" i="15"/>
  <c r="I58" i="15"/>
  <c r="I59" i="15"/>
  <c r="I62" i="15"/>
  <c r="I63" i="15"/>
  <c r="I64" i="15"/>
  <c r="I65" i="15"/>
  <c r="I68" i="15"/>
  <c r="I69" i="15"/>
  <c r="I70" i="15"/>
  <c r="I71" i="15"/>
  <c r="I74" i="15"/>
  <c r="I75" i="15"/>
  <c r="I76" i="15"/>
  <c r="I77" i="15"/>
  <c r="I80" i="15"/>
  <c r="I81" i="15"/>
  <c r="I82" i="15"/>
  <c r="I83" i="15"/>
  <c r="I86" i="15"/>
  <c r="I87" i="15"/>
  <c r="I88" i="15"/>
  <c r="I89" i="15"/>
  <c r="I92" i="15"/>
  <c r="I93" i="15"/>
  <c r="I94" i="15"/>
  <c r="I95" i="15"/>
  <c r="I98" i="15"/>
  <c r="I99" i="15"/>
  <c r="I100" i="15"/>
  <c r="I101" i="15"/>
  <c r="I104" i="15"/>
  <c r="I105" i="15"/>
  <c r="I106" i="15"/>
  <c r="I107" i="15"/>
  <c r="I110" i="15"/>
  <c r="I111" i="15"/>
  <c r="I112" i="15"/>
  <c r="I113" i="15"/>
  <c r="I116" i="15"/>
  <c r="I117" i="15"/>
  <c r="I118" i="15"/>
  <c r="I119" i="15"/>
  <c r="I120" i="15"/>
  <c r="I122" i="15"/>
  <c r="I123" i="15"/>
  <c r="I124" i="15"/>
  <c r="I125" i="15"/>
  <c r="I128" i="15"/>
  <c r="I129" i="15"/>
  <c r="I130" i="15"/>
  <c r="I131" i="15"/>
  <c r="I134" i="15"/>
  <c r="I135" i="15"/>
  <c r="I136" i="15"/>
  <c r="I137" i="15"/>
  <c r="I140" i="15"/>
  <c r="I141" i="15"/>
  <c r="I142" i="15"/>
  <c r="I146" i="15"/>
  <c r="I147" i="15"/>
  <c r="I148" i="15"/>
  <c r="I149" i="15"/>
  <c r="I152" i="15"/>
  <c r="I153" i="15"/>
  <c r="I154" i="15"/>
  <c r="I155" i="15"/>
  <c r="I156" i="15"/>
  <c r="I158" i="15"/>
  <c r="I159" i="15"/>
  <c r="I160" i="15"/>
  <c r="I161" i="15"/>
  <c r="I162" i="15"/>
  <c r="I164" i="15"/>
  <c r="I165" i="15"/>
  <c r="I166" i="15"/>
  <c r="I171" i="15"/>
  <c r="I173" i="15"/>
  <c r="I177" i="15"/>
  <c r="I183" i="15"/>
  <c r="I185" i="15"/>
  <c r="H6" i="26"/>
  <c r="B6" i="26"/>
  <c r="B14" i="26"/>
  <c r="H14" i="26"/>
  <c r="L13" i="26"/>
  <c r="G13" i="27" s="1"/>
  <c r="F13" i="26"/>
  <c r="C13" i="27" s="1"/>
  <c r="O6" i="18"/>
  <c r="M129" i="18"/>
  <c r="M130" i="18"/>
  <c r="Q131" i="18"/>
  <c r="K131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8" i="18"/>
  <c r="C15" i="25"/>
  <c r="W11" i="28"/>
  <c r="E12" i="28"/>
  <c r="G12" i="28"/>
  <c r="M12" i="28"/>
  <c r="J12" i="28"/>
  <c r="U12" i="28"/>
  <c r="T12" i="28"/>
  <c r="S12" i="28"/>
  <c r="S119" i="22"/>
  <c r="G119" i="22"/>
  <c r="E119" i="22"/>
  <c r="I15" i="25"/>
  <c r="C12" i="27"/>
  <c r="G12" i="27"/>
  <c r="Q13" i="5"/>
  <c r="M13" i="5"/>
  <c r="Q206" i="29"/>
  <c r="O206" i="29"/>
  <c r="U196" i="29"/>
  <c r="U195" i="29"/>
  <c r="U193" i="29"/>
  <c r="U189" i="29"/>
  <c r="U187" i="29"/>
  <c r="U184" i="29"/>
  <c r="U183" i="29"/>
  <c r="U181" i="29"/>
  <c r="U177" i="29"/>
  <c r="U176" i="29"/>
  <c r="U175" i="29"/>
  <c r="U171" i="29"/>
  <c r="U169" i="29"/>
  <c r="U165" i="29"/>
  <c r="U163" i="29"/>
  <c r="U159" i="29"/>
  <c r="U158" i="29"/>
  <c r="U157" i="29"/>
  <c r="U154" i="29"/>
  <c r="U153" i="29"/>
  <c r="U151" i="29"/>
  <c r="U147" i="29"/>
  <c r="U145" i="29"/>
  <c r="U142" i="29"/>
  <c r="U141" i="29"/>
  <c r="U139" i="29"/>
  <c r="U135" i="29"/>
  <c r="U134" i="29"/>
  <c r="U133" i="29"/>
  <c r="U130" i="29"/>
  <c r="U129" i="29"/>
  <c r="U127" i="29"/>
  <c r="U123" i="29"/>
  <c r="U121" i="29"/>
  <c r="U120" i="29"/>
  <c r="U117" i="29"/>
  <c r="U115" i="29"/>
  <c r="U111" i="29"/>
  <c r="U109" i="29"/>
  <c r="U105" i="29"/>
  <c r="U103" i="29"/>
  <c r="U102" i="29"/>
  <c r="U100" i="29"/>
  <c r="U99" i="29"/>
  <c r="U97" i="29"/>
  <c r="U93" i="29"/>
  <c r="U91" i="29"/>
  <c r="U88" i="29"/>
  <c r="U87" i="29"/>
  <c r="U85" i="29"/>
  <c r="U81" i="29"/>
  <c r="U79" i="29"/>
  <c r="U76" i="29"/>
  <c r="U75" i="29"/>
  <c r="U73" i="29"/>
  <c r="U69" i="29"/>
  <c r="U67" i="29"/>
  <c r="U64" i="29"/>
  <c r="U63" i="29"/>
  <c r="U61" i="29"/>
  <c r="U60" i="29"/>
  <c r="U58" i="29"/>
  <c r="U57" i="29"/>
  <c r="U55" i="29"/>
  <c r="U51" i="29"/>
  <c r="U49" i="29"/>
  <c r="U46" i="29"/>
  <c r="U45" i="29"/>
  <c r="U43" i="29"/>
  <c r="U42" i="29"/>
  <c r="U39" i="29"/>
  <c r="U37" i="29"/>
  <c r="U34" i="29"/>
  <c r="U33" i="29"/>
  <c r="U31" i="29"/>
  <c r="U27" i="29"/>
  <c r="U25" i="29"/>
  <c r="U21" i="29"/>
  <c r="U19" i="29"/>
  <c r="U15" i="29"/>
  <c r="U13" i="29"/>
  <c r="A1" i="29"/>
  <c r="X10" i="28"/>
  <c r="W10" i="28"/>
  <c r="W12" i="28" s="1"/>
  <c r="O13" i="5"/>
  <c r="S11" i="5"/>
  <c r="S13" i="5" s="1"/>
  <c r="I9" i="11" s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80" i="15"/>
  <c r="L12" i="26"/>
  <c r="F12" i="26"/>
  <c r="N6" i="13"/>
  <c r="H6" i="13"/>
  <c r="G15" i="25"/>
  <c r="E15" i="25"/>
  <c r="K14" i="25"/>
  <c r="K10" i="25"/>
  <c r="K11" i="25"/>
  <c r="K12" i="25"/>
  <c r="K13" i="25"/>
  <c r="K9" i="25"/>
  <c r="I34" i="29" l="1"/>
  <c r="K34" i="29" s="1"/>
  <c r="I28" i="29"/>
  <c r="K28" i="29" s="1"/>
  <c r="I22" i="29"/>
  <c r="K22" i="29" s="1"/>
  <c r="I16" i="29"/>
  <c r="K16" i="29" s="1"/>
  <c r="E11" i="29"/>
  <c r="I11" i="29" s="1"/>
  <c r="K11" i="29" s="1"/>
  <c r="I124" i="29"/>
  <c r="K124" i="29" s="1"/>
  <c r="I118" i="29"/>
  <c r="K118" i="29" s="1"/>
  <c r="I112" i="29"/>
  <c r="K112" i="29" s="1"/>
  <c r="I94" i="29"/>
  <c r="K94" i="29" s="1"/>
  <c r="I82" i="29"/>
  <c r="K82" i="29" s="1"/>
  <c r="I76" i="29"/>
  <c r="K76" i="29" s="1"/>
  <c r="I70" i="29"/>
  <c r="K70" i="29" s="1"/>
  <c r="I58" i="29"/>
  <c r="K58" i="29" s="1"/>
  <c r="I52" i="29"/>
  <c r="K52" i="29" s="1"/>
  <c r="I46" i="29"/>
  <c r="K46" i="29" s="1"/>
  <c r="I202" i="29"/>
  <c r="K202" i="29" s="1"/>
  <c r="I172" i="29"/>
  <c r="K172" i="29" s="1"/>
  <c r="I154" i="29"/>
  <c r="K154" i="29" s="1"/>
  <c r="I136" i="29"/>
  <c r="K136" i="29" s="1"/>
  <c r="I130" i="29"/>
  <c r="K130" i="29" s="1"/>
  <c r="W119" i="22"/>
  <c r="I187" i="15"/>
  <c r="U13" i="5"/>
  <c r="S206" i="29"/>
  <c r="E8" i="11" s="1"/>
  <c r="I13" i="29"/>
  <c r="K13" i="29" s="1"/>
  <c r="U11" i="29"/>
  <c r="U206" i="29" s="1"/>
  <c r="E187" i="15"/>
  <c r="K15" i="25"/>
  <c r="C10" i="8"/>
  <c r="J119" i="22"/>
  <c r="K206" i="29" l="1"/>
  <c r="I206" i="29"/>
  <c r="E206" i="29"/>
  <c r="L11" i="26"/>
  <c r="G11" i="27" s="1"/>
  <c r="F11" i="26"/>
  <c r="C11" i="27" s="1"/>
  <c r="Q7" i="15" l="1"/>
  <c r="I13" i="11" l="1"/>
  <c r="C5" i="14"/>
  <c r="C5" i="15"/>
  <c r="K5" i="15"/>
  <c r="L9" i="26"/>
  <c r="L10" i="26"/>
  <c r="F9" i="26"/>
  <c r="C9" i="27" s="1"/>
  <c r="F10" i="26"/>
  <c r="K5" i="14"/>
  <c r="A1" i="14"/>
  <c r="A1" i="15"/>
  <c r="A1" i="26"/>
  <c r="A1" i="13"/>
  <c r="A1" i="18"/>
  <c r="A1" i="8"/>
  <c r="A1" i="27"/>
  <c r="A1" i="6"/>
  <c r="A1" i="5"/>
  <c r="A1" i="11"/>
  <c r="G9" i="27" l="1"/>
  <c r="A3" i="26" l="1"/>
  <c r="G6" i="27"/>
  <c r="C6" i="27"/>
  <c r="A3" i="27"/>
  <c r="I6" i="25"/>
  <c r="C6" i="25"/>
  <c r="C8" i="24"/>
  <c r="Y6" i="23"/>
  <c r="M6" i="23"/>
  <c r="A3" i="25" l="1"/>
  <c r="A3" i="11" s="1"/>
  <c r="A3" i="29" s="1"/>
  <c r="A3" i="24"/>
  <c r="A3" i="23"/>
  <c r="E6" i="11"/>
  <c r="Z40" i="27"/>
  <c r="V40" i="27"/>
  <c r="J14" i="26"/>
  <c r="D14" i="26"/>
  <c r="L8" i="26"/>
  <c r="L14" i="26" s="1"/>
  <c r="F8" i="26"/>
  <c r="F14" i="26" s="1"/>
  <c r="K11" i="24"/>
  <c r="AE10" i="23"/>
  <c r="AC10" i="23"/>
  <c r="W10" i="23"/>
  <c r="T10" i="23"/>
  <c r="Q10" i="23"/>
  <c r="O10" i="23"/>
  <c r="AG10" i="23"/>
  <c r="G10" i="27" l="1"/>
  <c r="C8" i="27"/>
  <c r="C10" i="27"/>
  <c r="G8" i="27"/>
  <c r="G14" i="27" s="1"/>
  <c r="K11" i="6"/>
  <c r="A3" i="13"/>
  <c r="A3" i="15"/>
  <c r="A3" i="6"/>
  <c r="A3" i="14"/>
  <c r="A3" i="5"/>
  <c r="A3" i="18"/>
  <c r="A3" i="8"/>
  <c r="C14" i="27" l="1"/>
  <c r="E13" i="27" s="1"/>
  <c r="I13" i="27"/>
  <c r="E12" i="11"/>
  <c r="E14" i="11" s="1"/>
  <c r="E11" i="27" l="1"/>
  <c r="E12" i="27"/>
  <c r="I12" i="27"/>
  <c r="I11" i="27"/>
  <c r="E9" i="27"/>
  <c r="E10" i="27"/>
  <c r="E8" i="27"/>
  <c r="E14" i="27" s="1"/>
  <c r="X40" i="27"/>
  <c r="I8" i="27"/>
  <c r="I9" i="27"/>
  <c r="I10" i="27"/>
  <c r="AB40" i="27"/>
  <c r="I14" i="27" l="1"/>
  <c r="G12" i="11"/>
  <c r="I12" i="11"/>
  <c r="G13" i="11" l="1"/>
  <c r="G9" i="11"/>
  <c r="G8" i="11"/>
  <c r="G11" i="6"/>
  <c r="C5" i="8" l="1"/>
  <c r="E5" i="8" l="1"/>
  <c r="C6" i="6"/>
  <c r="K6" i="6"/>
  <c r="Q9" i="13"/>
  <c r="P9" i="13"/>
  <c r="N9" i="13"/>
  <c r="J9" i="13"/>
  <c r="H9" i="13"/>
  <c r="R9" i="13"/>
  <c r="L9" i="13" l="1"/>
  <c r="O11" i="6"/>
  <c r="C11" i="6" l="1"/>
  <c r="I11" i="11"/>
  <c r="M11" i="6" l="1"/>
  <c r="Q11" i="6"/>
  <c r="E11" i="6" l="1"/>
  <c r="I10" i="11"/>
  <c r="I11" i="6"/>
  <c r="I8" i="11" l="1"/>
  <c r="I14" i="11" s="1"/>
  <c r="G10" i="11"/>
  <c r="G11" i="11"/>
  <c r="G14" i="11" l="1"/>
</calcChain>
</file>

<file path=xl/sharedStrings.xml><?xml version="1.0" encoding="utf-8"?>
<sst xmlns="http://schemas.openxmlformats.org/spreadsheetml/2006/main" count="1120" uniqueCount="375">
  <si>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</si>
  <si>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</si>
  <si>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</si>
  <si>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</si>
  <si>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</si>
  <si>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</si>
  <si>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</si>
  <si>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</si>
  <si>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</si>
  <si>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</si>
  <si>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</si>
  <si>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</si>
  <si>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</si>
  <si>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</si>
  <si>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</si>
  <si>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</si>
  <si>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</si>
  <si>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</si>
  <si>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</si>
  <si>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</si>
  <si>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</si>
  <si>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</si>
  <si>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</si>
  <si>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</si>
  <si>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</si>
  <si>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</si>
  <si>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</si>
  <si>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</si>
  <si>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</si>
  <si>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</si>
  <si>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قیمت بازار هر سهم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</si>
  <si>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</si>
  <si>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</si>
  <si>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</si>
  <si>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</si>
  <si>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</si>
  <si>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</si>
  <si>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</si>
  <si>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</si>
  <si>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</si>
  <si>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</si>
  <si>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</si>
  <si>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</si>
  <si>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</si>
  <si>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</si>
  <si>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</si>
  <si>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</si>
  <si>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</si>
  <si>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</si>
  <si>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</si>
  <si>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</si>
  <si>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</si>
  <si>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</si>
  <si>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</si>
  <si>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</si>
  <si>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</si>
  <si>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</si>
  <si>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ج- سود(زیان) حاصل از فروش اوراق بهادار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</si>
  <si>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</si>
  <si>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</si>
  <si>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</si>
  <si>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</si>
  <si>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</si>
  <si>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</si>
  <si>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</si>
  <si>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</si>
  <si>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</si>
  <si>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</si>
  <si>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</si>
  <si>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‫طی دوره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</si>
  <si>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</si>
  <si>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</si>
  <si>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</si>
  <si>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</si>
  <si>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</si>
  <si>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</si>
  <si>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</si>
  <si>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</si>
  <si>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</si>
  <si>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دارایی‌ها</t>
  </si>
  <si>
    <t>درآمدها</t>
  </si>
  <si>
    <t>فولاد کاوه جنوب کیش (کاوه)</t>
  </si>
  <si>
    <t>صنایع پتروشیمی کرمانشاه (کرماشا)</t>
  </si>
  <si>
    <t>سر. صندوق بازنشستگی (وصندوق)</t>
  </si>
  <si>
    <t>مبین انرژی خلیج فارس (مبین)</t>
  </si>
  <si>
    <t>توسعه معدنی و صنعتی صبانور (کنور)</t>
  </si>
  <si>
    <t>بانک خاورمیانه (وخاور)</t>
  </si>
  <si>
    <t>سیمان آبیک (سآبیک)</t>
  </si>
  <si>
    <t>سیمان مازندران (سمازن)</t>
  </si>
  <si>
    <t>آهن و فولاد غدیر ایرانیان (فغدیر)</t>
  </si>
  <si>
    <t>گروه مالی صبا تامین (صبا)</t>
  </si>
  <si>
    <t>پالایش نفت تبریز (شبریز)</t>
  </si>
  <si>
    <t>سر. تامین اجتماعی (شستا)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</si>
  <si>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</si>
  <si>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</si>
  <si>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</si>
  <si>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</si>
  <si>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‫قیمت
آخرین معامله</t>
  </si>
  <si>
    <t>‫قیمت تعدیل شده</t>
  </si>
  <si>
    <t>‫درصد تعدیل</t>
  </si>
  <si>
    <t>‫خالص ارزش فروش تعدیل شده</t>
  </si>
  <si>
    <t>‫دلیل تعدیل</t>
  </si>
  <si>
    <t>کاشی سینا (کساوه)</t>
  </si>
  <si>
    <t>نرخ سود</t>
  </si>
  <si>
    <t>دارو فارابی (دفارا)</t>
  </si>
  <si>
    <t>مواد داروپخش (دتماد)</t>
  </si>
  <si>
    <t>پارس دارو (دپارس)</t>
  </si>
  <si>
    <t>پخش هجرت (هجرت)</t>
  </si>
  <si>
    <t>کوتاه مدت خاورمیانه</t>
  </si>
  <si>
    <t>تعدیل کارمزد کارگزاری</t>
  </si>
  <si>
    <t>بانک ملت (وبملت)</t>
  </si>
  <si>
    <t>پویا زرکان آق دره (فزر)</t>
  </si>
  <si>
    <t>سود اوراق بهادار با درآمد ثابت و سپرده بانکی</t>
  </si>
  <si>
    <t>‫الف- درآمد سود سهام</t>
  </si>
  <si>
    <t xml:space="preserve"> ب- درآمد ناشی از تغییر قیمت اوراق بهادار</t>
  </si>
  <si>
    <t xml:space="preserve"> د- سود اوراق بهادار با درآمد ثابت</t>
  </si>
  <si>
    <t>بانک تجارت (وتجارت)</t>
  </si>
  <si>
    <t>پالایش نفت اصفهان (شپنا)</t>
  </si>
  <si>
    <t>سر. ایران خودرو (خگستر)</t>
  </si>
  <si>
    <t>گروه بهمن (خبهمن)</t>
  </si>
  <si>
    <t>بانک صادرات ایران (وبصادر)</t>
  </si>
  <si>
    <t>صندوق سرمایه گذاری سهامی اهرمی شاخصی کیان</t>
  </si>
  <si>
    <t>سینادارو (دسینا)</t>
  </si>
  <si>
    <t>ایران یاسا (پاسا)</t>
  </si>
  <si>
    <t>سر. توکا فولاد (وتوکا)</t>
  </si>
  <si>
    <t>زامیاد (خزامیا)</t>
  </si>
  <si>
    <t>تاید واتر خاورمیانه (حتاید)</t>
  </si>
  <si>
    <t>سر. توسعه معادن و صنایع معدنی خاورمیانه (میدکو)</t>
  </si>
  <si>
    <t>پتروشیمی نوری (نوری)</t>
  </si>
  <si>
    <t>فولادخراسان (فخاس)</t>
  </si>
  <si>
    <t>کشتیرانی ایران (حکشتی)</t>
  </si>
  <si>
    <t>معدنی املاح ایران (شاملا)</t>
  </si>
  <si>
    <t>سایپا (خساپا)</t>
  </si>
  <si>
    <t>سر. غدیر (وغدیر)</t>
  </si>
  <si>
    <t>دارو اکسیر (دلر)</t>
  </si>
  <si>
    <t>کاشی الوند (کلوند)</t>
  </si>
  <si>
    <t>سر. سپه (وسپه)</t>
  </si>
  <si>
    <t>پست بانک ایران (وپست)</t>
  </si>
  <si>
    <t>گسترش نفت و گاز پارسیان (پارسان)</t>
  </si>
  <si>
    <t>نورد آلومینیوم (فنوال)</t>
  </si>
  <si>
    <t>سر. خوارزمی (وخارزم)</t>
  </si>
  <si>
    <t>سر. سایپا (وساپا)</t>
  </si>
  <si>
    <t>دارو ابوریحان (دابور)</t>
  </si>
  <si>
    <t>پتروشیمی خارک (شخارک)</t>
  </si>
  <si>
    <t>پتروشیمی پردیس (شپدیس)</t>
  </si>
  <si>
    <t>حمل و نقل توکا (حتوکا)</t>
  </si>
  <si>
    <t>قند هگمتان (قهکمت)</t>
  </si>
  <si>
    <t>سر. دارویی تامین (تیپیکو)</t>
  </si>
  <si>
    <t>ایران خودرو (خودرو)</t>
  </si>
  <si>
    <t>فولاد مبارکه اصفهان (فولاد)</t>
  </si>
  <si>
    <t>کربن ایران (شکربن)</t>
  </si>
  <si>
    <t>صنایع شیمیایی ایران (شیران)</t>
  </si>
  <si>
    <t>سر. پتروشیمی (وپترو)</t>
  </si>
  <si>
    <t>پارس خزر (لخزر)</t>
  </si>
  <si>
    <t>دارو عبیدی (دعبید)</t>
  </si>
  <si>
    <t>بانک اقتصاد نوین (ونوین)</t>
  </si>
  <si>
    <t>بانک کار آفرین (وکار)</t>
  </si>
  <si>
    <t>سر. امید (وامید)</t>
  </si>
  <si>
    <t>بانک پاسارگاد (وپاسار)</t>
  </si>
  <si>
    <t>تکميلی پتروشیمی خلیج فارس (پترول)</t>
  </si>
  <si>
    <t>پتروشیمی فن آوران (شفن)</t>
  </si>
  <si>
    <t>کویر تایر (پکویر)</t>
  </si>
  <si>
    <t>شیشه و گاز (کگاز)</t>
  </si>
  <si>
    <t>آما (فاما)</t>
  </si>
  <si>
    <t>سیمان سپاهان (سپاها)</t>
  </si>
  <si>
    <t>ذغالسنگ نگین (کطبس)</t>
  </si>
  <si>
    <t>چادرملو (کچاد)</t>
  </si>
  <si>
    <t>بانک پارسیان (وپارس)</t>
  </si>
  <si>
    <t>پخش البرز (پخش)</t>
  </si>
  <si>
    <t>گروه مپنا (رمپنا)</t>
  </si>
  <si>
    <t>پالایش نفت بندر عباس (شبندر)</t>
  </si>
  <si>
    <t>مهرام (غمهرا)</t>
  </si>
  <si>
    <t>گل گهر (کگل)</t>
  </si>
  <si>
    <t>سیمان کرمان (سکرما)</t>
  </si>
  <si>
    <t>ریخته گری تراکتور (ختراک)</t>
  </si>
  <si>
    <t>ماشین سازی اراک (فاراک)</t>
  </si>
  <si>
    <t>صنایع پتروشیمی خلیج فارس (فارس)</t>
  </si>
  <si>
    <t>سر. پارس توشه (وتوشه)</t>
  </si>
  <si>
    <t>صنعتی بارز (پکرمان)</t>
  </si>
  <si>
    <t>فرآورده های نسوز آذر (کاذر)</t>
  </si>
  <si>
    <t>توسعه سرمایه و صنعت غدیر (سغدیر)</t>
  </si>
  <si>
    <t>سیمان فارس نو (سفانو)</t>
  </si>
  <si>
    <t>سیمان شاهرود (سرود)</t>
  </si>
  <si>
    <t>صنعتی سپاهان (فسپا)</t>
  </si>
  <si>
    <t>خاک چینی ایران (کخاک)</t>
  </si>
  <si>
    <t>مگسال (زمگسا)</t>
  </si>
  <si>
    <t>پتروشیمی جم (جم)</t>
  </si>
  <si>
    <t>نیروکلر (شکلر)</t>
  </si>
  <si>
    <t>بانک سینا (وسینا)</t>
  </si>
  <si>
    <t>سر. گروه توسعه ملی (وبانک)</t>
  </si>
  <si>
    <t>پتروشیمی شیراز (شیراز)</t>
  </si>
  <si>
    <t>سر. ملی (ونیکی)</t>
  </si>
  <si>
    <t>صنعتی بهشهر (غبشهر)</t>
  </si>
  <si>
    <t>سر. توسعه معادن و فلزات (ومعادن)</t>
  </si>
  <si>
    <t>صنایع غذایی مینو شرق (غمینو)</t>
  </si>
  <si>
    <t>تراکتورسازی (تایرا)</t>
  </si>
  <si>
    <t>قند قزوین (قزوین)</t>
  </si>
  <si>
    <t>سیمان فارس و خوزستان (سفارس)</t>
  </si>
  <si>
    <t>البرزدارو (دالبر)</t>
  </si>
  <si>
    <t>سر. توسعه ملی (وتوسم)</t>
  </si>
  <si>
    <t>الکتریک خودرو شرق (خشرق)</t>
  </si>
  <si>
    <t>آلومینیوم ایران (فایرا)</t>
  </si>
  <si>
    <t>ارتباطات سیار (همراه)</t>
  </si>
  <si>
    <t>پارس مینو (غپینو)</t>
  </si>
  <si>
    <t>معادن منگنز ایران (کمنگنز)</t>
  </si>
  <si>
    <t>حفاری شمال (حفاری)</t>
  </si>
  <si>
    <t>سیمان تهران (ستران)</t>
  </si>
  <si>
    <t>مخابرات ایران (اخابر)</t>
  </si>
  <si>
    <t>سیمان خوزستان (سخوز)</t>
  </si>
  <si>
    <t>فولاد آلیاژی ایران (فولاژ)</t>
  </si>
  <si>
    <t>موتورسازان تراکتور (خموتور)</t>
  </si>
  <si>
    <t>پتروشیمی شازند (شاراک)</t>
  </si>
  <si>
    <t>ایران تایر (پتایر)</t>
  </si>
  <si>
    <t>ایران ترانسفو (بترانس)</t>
  </si>
  <si>
    <t>سیمان خاش (سخاش)</t>
  </si>
  <si>
    <t>شیشه دارویی رازی (کرازی)</t>
  </si>
  <si>
    <t>فولاد خوزستان (فخوز)</t>
  </si>
  <si>
    <t>کاشی حافظ (کحافظ)</t>
  </si>
  <si>
    <t>نفت بهران (شبهرن)</t>
  </si>
  <si>
    <t>شیشه همدان (کهمدا)</t>
  </si>
  <si>
    <t>پتروشیمی غدیر (شغدیر)</t>
  </si>
  <si>
    <t>پتروشیمی بوعلی سینا (بوعلی)</t>
  </si>
  <si>
    <t>سر. نفت و گاز تامین (تاپیکو)</t>
  </si>
  <si>
    <t>خدمات انفورماتیک (رانفور)</t>
  </si>
  <si>
    <t>لاستیک سهند (پسهند)</t>
  </si>
  <si>
    <t>سر. رنا (ورنا)</t>
  </si>
  <si>
    <t>سر. توسعه ملی (حق تقدم) (وتوسمح)</t>
  </si>
  <si>
    <t>توسعه معدنی و صنعتی صبانور (حق تقدم) (کنورح)</t>
  </si>
  <si>
    <t>پالایش نفت تهران (شتران)</t>
  </si>
  <si>
    <t>بورس اوراق بهادار تهران (بورس)</t>
  </si>
  <si>
    <t>همکاران سیستم (سیستم)</t>
  </si>
  <si>
    <t>بورس کالای ایران (کالا)</t>
  </si>
  <si>
    <t>بیمه کارآفرین (وآفری)</t>
  </si>
  <si>
    <t>چدن سازان (چدن)</t>
  </si>
  <si>
    <t>کشاورزی و دامپروری بینالود (زبینا)</t>
  </si>
  <si>
    <t>انتقال داده های آسیاتک (اسیاتک)</t>
  </si>
  <si>
    <t>پتروشیمی پارس (پارس)</t>
  </si>
  <si>
    <t>تامین سرمایه نوین (تنوین)</t>
  </si>
  <si>
    <t>فروشگاه های افق کوروش (افق)</t>
  </si>
  <si>
    <t>تامین سرمایه لوتوس پارسیان (لوتوس)</t>
  </si>
  <si>
    <t>پلی پروپیلن جم (جم پیلن)</t>
  </si>
  <si>
    <t>سر. صدر تامین (تاصیکو)</t>
  </si>
  <si>
    <t>فولاد سپید فراب کویر (کویر)</t>
  </si>
  <si>
    <t>گروه توسعه مالی مهر آیندگان (ومهان)</t>
  </si>
  <si>
    <t>کلر پارس (کلر)</t>
  </si>
  <si>
    <t>پدیده شیمی قرن (قرن)</t>
  </si>
  <si>
    <t>سر. کشاورزی کوثر (زکوثر)</t>
  </si>
  <si>
    <t>سر. سیمان تامین (سیتا)</t>
  </si>
  <si>
    <t>بهساز کاشانه تهران (ثبهساز)</t>
  </si>
  <si>
    <t>صنعت غذایی کورش (غکورش)</t>
  </si>
  <si>
    <t>توسعه و عمران امید (ثامید)</t>
  </si>
  <si>
    <t>سپید ماکیان (سپید)</t>
  </si>
  <si>
    <t>آریان کیمیا تک (کیمیاتک)</t>
  </si>
  <si>
    <t>انتخاب الکترونیک آرمان (انتخاب)</t>
  </si>
  <si>
    <t>سیمان اردستان (اردستان)</t>
  </si>
  <si>
    <t>پارس فولاد سبزوار (فسبزوار)</t>
  </si>
  <si>
    <t>گروه مالی کیان (کیانا)</t>
  </si>
  <si>
    <t>بین المللی توسعه صنایع و معادن غدیر (وکغدیر)</t>
  </si>
  <si>
    <t>پرداخت الکترونیک بانک پاسارگاد (پی پاد)</t>
  </si>
  <si>
    <t>بورس انرژی ایران (انرژی)</t>
  </si>
  <si>
    <t>گسترش سوخت سبز زاگرس (شگستر)</t>
  </si>
  <si>
    <t>دارویی و نهاده های زاگرس دارو (دزاگرس)</t>
  </si>
  <si>
    <t>فجر انرژی خلیج فارس (بفجر)</t>
  </si>
  <si>
    <t>گروه صنعتی پاکشو (پاکشو)</t>
  </si>
  <si>
    <t>موتوژن (بموتو)</t>
  </si>
  <si>
    <t>فولاد شاهرود (فرود)</t>
  </si>
  <si>
    <t>نیان الکترونیک (نیان)</t>
  </si>
  <si>
    <t>مهرمام میهن (مهرمام)</t>
  </si>
  <si>
    <t>1404/03/03</t>
  </si>
  <si>
    <t>1404/03/04</t>
  </si>
  <si>
    <t>1404/03/06</t>
  </si>
  <si>
    <t>1404/03/10</t>
  </si>
  <si>
    <t>1404/03/12</t>
  </si>
  <si>
    <t>1404/03/13</t>
  </si>
  <si>
    <t>1404/03/17</t>
  </si>
  <si>
    <t>1404/03/18</t>
  </si>
  <si>
    <t>1404/03/20</t>
  </si>
  <si>
    <t>1404/03/21</t>
  </si>
  <si>
    <t>1404/03/25</t>
  </si>
  <si>
    <t>1404/03/26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</si>
  <si>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</si>
  <si>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</si>
  <si>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ملی صنایع مس ایران (فملی)</t>
  </si>
  <si>
    <t>پلیمر آریا ساسول (آریا)</t>
  </si>
  <si>
    <t>مدیریت نیروگاهی ایرانیان مپنا (ومپنا)</t>
  </si>
  <si>
    <t>1404/04/31</t>
  </si>
  <si>
    <t>1404/04/01</t>
  </si>
  <si>
    <t>1404/04/04</t>
  </si>
  <si>
    <t>1404/04/05</t>
  </si>
  <si>
    <t>1404/04/07</t>
  </si>
  <si>
    <t>1404/04/12</t>
  </si>
  <si>
    <t>1404/04/16</t>
  </si>
  <si>
    <t>1404/04/17</t>
  </si>
  <si>
    <t>1404/04/18</t>
  </si>
  <si>
    <t>1404/04/19</t>
  </si>
  <si>
    <t>1404/04/21</t>
  </si>
  <si>
    <t>1404/04/22</t>
  </si>
  <si>
    <t>1404/04/23</t>
  </si>
  <si>
    <t>1404/04/24</t>
  </si>
  <si>
    <t>1404/04/25</t>
  </si>
  <si>
    <t>1404/04/26</t>
  </si>
  <si>
    <t>1404/04/28</t>
  </si>
  <si>
    <t>1404/04/29</t>
  </si>
  <si>
    <t>1404/04/30</t>
  </si>
  <si>
    <t>البرز بالک (دبالک)</t>
  </si>
  <si>
    <t>کاشی پارس (کپارس)</t>
  </si>
  <si>
    <t>دارو لقمان (دلقما)</t>
  </si>
  <si>
    <t>سیمان هگمتان (سهگمت)</t>
  </si>
  <si>
    <t>5-2</t>
  </si>
  <si>
    <t>1404/05/02</t>
  </si>
  <si>
    <t>1404/05/04</t>
  </si>
  <si>
    <t>1404/05/05</t>
  </si>
  <si>
    <t>1404/05/07</t>
  </si>
  <si>
    <t>1404/05/08</t>
  </si>
  <si>
    <t>1404/05/09</t>
  </si>
  <si>
    <t>1404/05/11</t>
  </si>
  <si>
    <t>1404/05/12</t>
  </si>
  <si>
    <t>1404/05/13</t>
  </si>
  <si>
    <t>1404/05/14</t>
  </si>
  <si>
    <t>1404/05/15</t>
  </si>
  <si>
    <t>1404/05/25</t>
  </si>
  <si>
    <t>1404/06/31</t>
  </si>
  <si>
    <t>سیمان شرق (سشرق)</t>
  </si>
  <si>
    <t>نفت سپاهان (شسپا)</t>
  </si>
  <si>
    <t>مس باهنر (فباهنر)</t>
  </si>
  <si>
    <t>تکمیلی پتروشیمی خلیج فارس (پترول)</t>
  </si>
  <si>
    <t>1404/06/03</t>
  </si>
  <si>
    <t>1404/06/09</t>
  </si>
  <si>
    <t>1404/06/17</t>
  </si>
  <si>
    <t>1404/06/23</t>
  </si>
  <si>
    <t>1404/06/25</t>
  </si>
  <si>
    <t>1404/06/26</t>
  </si>
  <si>
    <t>1404/06/30</t>
  </si>
  <si>
    <t>منتهی به 1404/06/31</t>
  </si>
  <si>
    <t>1404/07/30</t>
  </si>
  <si>
    <t>سر. آتیه دماوند (واتی)</t>
  </si>
  <si>
    <t>بهمن لیزینگ (ولبهمن)</t>
  </si>
  <si>
    <t>سبحان دارو (دسبحان)</t>
  </si>
  <si>
    <t>نفت ایرانول (شرانل)</t>
  </si>
  <si>
    <t>داروسازی قاضی (دقاضی)</t>
  </si>
  <si>
    <t>پرداخت الکترونیک بانک پاسارگاد (حق تقدم) (پی پادح)</t>
  </si>
  <si>
    <t>1404/07/05</t>
  </si>
  <si>
    <t>1404/07/15</t>
  </si>
  <si>
    <t>1404/08/30</t>
  </si>
  <si>
    <t>دارو زهراوی (دزهراوی)</t>
  </si>
  <si>
    <t>داروسازی قاضی (حق تقدم) (دقاضیح)</t>
  </si>
  <si>
    <t>دارویی ره آورد تامین (درهآور)</t>
  </si>
  <si>
    <t>پتروشیمی تندگویان (شگویا)</t>
  </si>
  <si>
    <t>صبا فولاد خلیج فارس (فصبا)</t>
  </si>
  <si>
    <t>کوتاه مدت ملت</t>
  </si>
  <si>
    <t>کوتاه مدت گردشگری</t>
  </si>
  <si>
    <t>کوتاه مدت تجارت</t>
  </si>
  <si>
    <t>کوتاه مدت دی</t>
  </si>
  <si>
    <t>گواهی شمش طلا (شمش طلا)</t>
  </si>
  <si>
    <t>درآمد حاصل از سرمایه­گذاری درشمش</t>
  </si>
  <si>
    <t>2-2-درآمد حاصل از سرمایه­گذاری در سهام و حق تقدم سهام:</t>
  </si>
  <si>
    <t>پالایش نفت شیراز (شراز)</t>
  </si>
  <si>
    <t>ایران ترانسفو (حق تقدم) (بترانسح)</t>
  </si>
  <si>
    <t>پخش البرز (حق تقدم) (پخشح)</t>
  </si>
  <si>
    <t>گروه مالی مهرگان تامین پارس (مهرگان)</t>
  </si>
  <si>
    <t>1404/09/30</t>
  </si>
  <si>
    <t>برای ماه منتهی به 1404/09/30</t>
  </si>
  <si>
    <t>1-1-سرمایه‌گذاری در بورس کالا</t>
  </si>
  <si>
    <t>گواهی شمش نقره (شمش نقره)</t>
  </si>
  <si>
    <t xml:space="preserve">کوتاه مدت خاورمیانه </t>
  </si>
  <si>
    <t xml:space="preserve">کوتاه مدت تجارت </t>
  </si>
  <si>
    <t xml:space="preserve">کوتاه مدت دی </t>
  </si>
  <si>
    <t xml:space="preserve">کوتاه مدت گردشگری </t>
  </si>
  <si>
    <t xml:space="preserve">قرض الحسنه ملت- در اختیار بورس کالا- </t>
  </si>
  <si>
    <t xml:space="preserve">کوتاه مدت ملت   </t>
  </si>
  <si>
    <t>1404/09/15</t>
  </si>
  <si>
    <t>1404/09/22</t>
  </si>
  <si>
    <t>طی آذر ماه</t>
  </si>
  <si>
    <t>از ابتدای سال مالی تا پایان آذر ماه</t>
  </si>
  <si>
    <t>درصد به کل خالص ارزش دارایی‌ها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</si>
</sst>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.00_-;_-* #,##0.00\-;_-* &quot;-&quot;??_-;_-@_-"/>
    <numFmt numFmtId="167" formatCode="_-* #,##0.00000000_-;_-* #,##0.00000000\-;_-* &quot;-&quot;??_-;_-@_-"/>
    <numFmt numFmtId="168" formatCode="_-* #,##0_-;_-* #,##0\-;_-* &quot;-&quot;??_-;_-@_-"/>
    <numFmt numFmtId="169" formatCode="_-* #,##0.000000000000_-;_-* #,##0.000000000000\-;_-* &quot;-&quot;??_-;_-@_-"/>
    <numFmt numFmtId="170" formatCode="#,##0.0_);\(#,##0.0\)"/>
    <numFmt numFmtId="171" formatCode="_(* #,##0.000_);_(* \(#,##0.000\);_(* &quot;-&quot;??_);_(@_)"/>
  </numFmts>
  <fonts count="6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sz val="12"/>
      <name val="B Nazanin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14"/>
      <color rgb="FFFF0000"/>
      <name val="B Mitra"/>
      <charset val="178"/>
    </font>
    <font>
      <sz val="11"/>
      <color rgb="FFFF0000"/>
      <name val="B Mitra"/>
      <charset val="178"/>
    </font>
    <font>
      <b/>
      <sz val="9"/>
      <color rgb="FF2E2E2E"/>
      <name val="IranSansFaNum"/>
    </font>
    <font>
      <sz val="18"/>
      <color theme="1"/>
      <name val="B Mitra"/>
      <charset val="178"/>
    </font>
    <font>
      <sz val="16"/>
      <name val="B Mitra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name val="B Mitra"/>
      <charset val="178"/>
    </font>
    <font>
      <b/>
      <sz val="13"/>
      <color rgb="FF000000"/>
      <name val="B Mitra"/>
      <charset val="178"/>
    </font>
    <font>
      <b/>
      <sz val="12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8"/>
      <color theme="1"/>
      <name val="B Nazanin"/>
      <family val="2"/>
    </font>
    <font>
      <sz val="20"/>
      <color rgb="FFFF0000"/>
      <name val="B Mitra"/>
      <charset val="178"/>
    </font>
    <font>
      <sz val="8"/>
      <name val="Calibri"/>
      <family val="2"/>
      <charset val="178"/>
      <scheme val="minor"/>
    </font>
    <font>
      <sz val="14"/>
      <color theme="9" tint="-0.249977111117893"/>
      <name val="B Mitra"/>
      <charset val="178"/>
    </font>
    <font>
      <sz val="7"/>
      <color rgb="FF000000"/>
      <name val="Yekan"/>
    </font>
    <font>
      <b/>
      <sz val="7"/>
      <color rgb="FF2E2E2E"/>
      <name val="IranSansFaNum"/>
    </font>
    <font>
      <b/>
      <sz val="7"/>
      <color theme="1"/>
      <name val="IranSansFaNum"/>
    </font>
    <font>
      <sz val="14"/>
      <color theme="1"/>
      <name val="B Nazanin"/>
      <family val="2"/>
    </font>
    <font>
      <b/>
      <sz val="18"/>
      <color rgb="FF2E2E2E"/>
      <name val="IranSansFaNum"/>
    </font>
    <font>
      <b/>
      <sz val="12"/>
      <color rgb="FF2E2E2E"/>
      <name val="IranSansFaNum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6" fillId="0" borderId="0" applyNumberFormat="0" applyFill="0" applyBorder="0" applyAlignment="0" applyProtection="0"/>
    <xf numFmtId="166" fontId="2" fillId="0" borderId="0" applyFont="0" applyFill="0" applyBorder="0" applyAlignment="0" applyProtection="0"/>
  </cellStyleXfs>
  <cellXfs count="375">
    <xf numFmtId="0" fontId="0" fillId="0" borderId="0" xfId="0"/>
    <xf numFmtId="0" fontId="12" fillId="0" borderId="0" xfId="0" applyFont="1"/>
    <xf numFmtId="165" fontId="8" fillId="0" borderId="0" xfId="1" applyNumberFormat="1" applyFont="1" applyFill="1"/>
    <xf numFmtId="0" fontId="29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Fill="1" applyBorder="1" applyAlignment="1">
      <alignment vertical="center" wrapText="1" readingOrder="2"/>
    </xf>
    <xf numFmtId="164" fontId="4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64" fontId="18" fillId="0" borderId="1" xfId="1" applyNumberFormat="1" applyFont="1" applyFill="1" applyBorder="1"/>
    <xf numFmtId="164" fontId="18" fillId="0" borderId="0" xfId="1" applyNumberFormat="1" applyFont="1" applyFill="1" applyAlignment="1">
      <alignment vertical="center"/>
    </xf>
    <xf numFmtId="10" fontId="11" fillId="0" borderId="0" xfId="2" applyNumberFormat="1" applyFont="1" applyFill="1" applyAlignment="1">
      <alignment horizontal="center" vertical="center"/>
    </xf>
    <xf numFmtId="164" fontId="14" fillId="0" borderId="0" xfId="1" applyNumberFormat="1" applyFont="1" applyFill="1"/>
    <xf numFmtId="164" fontId="8" fillId="0" borderId="0" xfId="1" applyNumberFormat="1" applyFont="1" applyFill="1" applyAlignment="1">
      <alignment vertical="center"/>
    </xf>
    <xf numFmtId="164" fontId="12" fillId="0" borderId="0" xfId="1" applyNumberFormat="1" applyFont="1" applyFill="1"/>
    <xf numFmtId="164" fontId="12" fillId="0" borderId="0" xfId="1" applyNumberFormat="1" applyFont="1" applyFill="1" applyAlignment="1"/>
    <xf numFmtId="164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/>
    <xf numFmtId="164" fontId="13" fillId="0" borderId="4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/>
    <xf numFmtId="164" fontId="1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Alignment="1">
      <alignment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Alignment="1">
      <alignment vertical="center"/>
    </xf>
    <xf numFmtId="165" fontId="12" fillId="0" borderId="0" xfId="1" applyNumberFormat="1" applyFont="1" applyFill="1"/>
    <xf numFmtId="165" fontId="13" fillId="0" borderId="0" xfId="1" applyNumberFormat="1" applyFont="1" applyFill="1" applyAlignment="1">
      <alignment vertic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5" fontId="22" fillId="0" borderId="1" xfId="1" applyNumberFormat="1" applyFont="1" applyFill="1" applyBorder="1" applyAlignment="1">
      <alignment horizontal="center" vertical="center" wrapText="1" readingOrder="2"/>
    </xf>
    <xf numFmtId="165" fontId="21" fillId="0" borderId="4" xfId="1" applyNumberFormat="1" applyFont="1" applyFill="1" applyBorder="1" applyAlignment="1">
      <alignment horizontal="center" vertical="center" wrapText="1" readingOrder="2"/>
    </xf>
    <xf numFmtId="164" fontId="14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164" fontId="37" fillId="0" borderId="0" xfId="1" applyNumberFormat="1" applyFont="1" applyFill="1" applyAlignment="1">
      <alignment vertical="center"/>
    </xf>
    <xf numFmtId="164" fontId="25" fillId="0" borderId="13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Alignment="1">
      <alignment vertical="center" wrapText="1"/>
    </xf>
    <xf numFmtId="164" fontId="18" fillId="0" borderId="3" xfId="1" applyNumberFormat="1" applyFont="1" applyFill="1" applyBorder="1" applyAlignment="1">
      <alignment vertical="center" wrapText="1"/>
    </xf>
    <xf numFmtId="164" fontId="8" fillId="0" borderId="0" xfId="1" applyNumberFormat="1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readingOrder="2"/>
    </xf>
    <xf numFmtId="164" fontId="20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 wrapText="1"/>
    </xf>
    <xf numFmtId="3" fontId="40" fillId="0" borderId="0" xfId="0" applyNumberFormat="1" applyFont="1"/>
    <xf numFmtId="0" fontId="18" fillId="0" borderId="0" xfId="0" applyFont="1"/>
    <xf numFmtId="0" fontId="8" fillId="0" borderId="0" xfId="0" applyFont="1"/>
    <xf numFmtId="164" fontId="18" fillId="0" borderId="1" xfId="1" applyNumberFormat="1" applyFont="1" applyFill="1" applyBorder="1" applyAlignment="1">
      <alignment horizontal="center"/>
    </xf>
    <xf numFmtId="164" fontId="16" fillId="0" borderId="0" xfId="1" applyNumberFormat="1" applyFont="1" applyFill="1" applyAlignment="1">
      <alignment horizontal="right" vertical="center" readingOrder="2"/>
    </xf>
    <xf numFmtId="164" fontId="12" fillId="0" borderId="0" xfId="0" applyNumberFormat="1" applyFont="1"/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0" fontId="21" fillId="0" borderId="8" xfId="2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Alignment="1"/>
    <xf numFmtId="164" fontId="27" fillId="0" borderId="0" xfId="1" applyNumberFormat="1" applyFont="1" applyFill="1" applyBorder="1" applyAlignment="1">
      <alignment vertical="center" wrapText="1" readingOrder="2"/>
    </xf>
    <xf numFmtId="37" fontId="42" fillId="0" borderId="0" xfId="0" applyNumberFormat="1" applyFont="1" applyAlignment="1">
      <alignment horizontal="center" vertical="center" wrapText="1"/>
    </xf>
    <xf numFmtId="164" fontId="8" fillId="0" borderId="8" xfId="1" applyNumberFormat="1" applyFont="1" applyFill="1" applyBorder="1" applyAlignment="1">
      <alignment vertical="center"/>
    </xf>
    <xf numFmtId="164" fontId="13" fillId="0" borderId="8" xfId="1" applyNumberFormat="1" applyFont="1" applyFill="1" applyBorder="1" applyAlignment="1">
      <alignment vertical="center"/>
    </xf>
    <xf numFmtId="164" fontId="31" fillId="0" borderId="0" xfId="1" applyNumberFormat="1" applyFont="1" applyFill="1" applyAlignment="1">
      <alignment horizontal="center"/>
    </xf>
    <xf numFmtId="164" fontId="17" fillId="0" borderId="0" xfId="1" applyNumberFormat="1" applyFont="1" applyFill="1" applyAlignment="1">
      <alignment horizontal="right" vertical="center" readingOrder="2"/>
    </xf>
    <xf numFmtId="164" fontId="17" fillId="0" borderId="0" xfId="1" applyNumberFormat="1" applyFont="1" applyFill="1" applyAlignment="1">
      <alignment vertical="center" readingOrder="2"/>
    </xf>
    <xf numFmtId="164" fontId="19" fillId="0" borderId="12" xfId="1" applyNumberFormat="1" applyFont="1" applyFill="1" applyBorder="1" applyAlignment="1">
      <alignment horizontal="right" vertical="center" readingOrder="2"/>
    </xf>
    <xf numFmtId="164" fontId="33" fillId="0" borderId="0" xfId="1" applyNumberFormat="1" applyFont="1" applyFill="1" applyAlignment="1">
      <alignment horizontal="right" vertical="center" readingOrder="2"/>
    </xf>
    <xf numFmtId="164" fontId="18" fillId="0" borderId="1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/>
    </xf>
    <xf numFmtId="164" fontId="31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center" vertical="center" readingOrder="2"/>
    </xf>
    <xf numFmtId="164" fontId="39" fillId="0" borderId="0" xfId="1" applyNumberFormat="1" applyFont="1" applyFill="1"/>
    <xf numFmtId="164" fontId="18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32" fillId="0" borderId="0" xfId="1" applyNumberFormat="1" applyFont="1" applyFill="1"/>
    <xf numFmtId="37" fontId="16" fillId="0" borderId="0" xfId="1" applyNumberFormat="1" applyFont="1" applyFill="1" applyAlignment="1">
      <alignment horizontal="center" vertical="center" readingOrder="2"/>
    </xf>
    <xf numFmtId="37" fontId="17" fillId="0" borderId="0" xfId="1" applyNumberFormat="1" applyFont="1" applyFill="1" applyAlignment="1">
      <alignment horizontal="center" vertical="center" readingOrder="2"/>
    </xf>
    <xf numFmtId="37" fontId="18" fillId="0" borderId="0" xfId="1" applyNumberFormat="1" applyFont="1" applyFill="1" applyAlignment="1">
      <alignment horizontal="center"/>
    </xf>
    <xf numFmtId="3" fontId="0" fillId="0" borderId="0" xfId="0" applyNumberFormat="1"/>
    <xf numFmtId="167" fontId="44" fillId="0" borderId="0" xfId="5" applyNumberFormat="1" applyFont="1" applyFill="1" applyAlignment="1">
      <alignment horizontal="left" vertical="center" wrapText="1" shrinkToFit="1"/>
    </xf>
    <xf numFmtId="0" fontId="44" fillId="0" borderId="0" xfId="0" applyFont="1" applyAlignment="1">
      <alignment vertical="center"/>
    </xf>
    <xf numFmtId="0" fontId="45" fillId="0" borderId="0" xfId="0" applyFont="1"/>
    <xf numFmtId="37" fontId="46" fillId="0" borderId="10" xfId="0" applyNumberFormat="1" applyFont="1" applyBorder="1" applyAlignment="1">
      <alignment horizontal="center" vertical="center"/>
    </xf>
    <xf numFmtId="37" fontId="46" fillId="0" borderId="10" xfId="0" applyNumberFormat="1" applyFont="1" applyBorder="1" applyAlignment="1">
      <alignment horizontal="center" vertical="center" wrapText="1"/>
    </xf>
    <xf numFmtId="168" fontId="44" fillId="0" borderId="0" xfId="0" applyNumberFormat="1" applyFont="1" applyAlignment="1">
      <alignment vertical="center"/>
    </xf>
    <xf numFmtId="0" fontId="49" fillId="0" borderId="0" xfId="0" applyFont="1"/>
    <xf numFmtId="164" fontId="48" fillId="0" borderId="0" xfId="0" applyNumberFormat="1" applyFont="1" applyAlignment="1">
      <alignment horizontal="center" vertical="center" wrapText="1" shrinkToFit="1"/>
    </xf>
    <xf numFmtId="0" fontId="49" fillId="0" borderId="0" xfId="0" applyFont="1" applyAlignment="1">
      <alignment horizontal="center"/>
    </xf>
    <xf numFmtId="164" fontId="48" fillId="0" borderId="0" xfId="0" applyNumberFormat="1" applyFont="1" applyAlignment="1">
      <alignment horizontal="left" vertical="center" wrapText="1" shrinkToFit="1"/>
    </xf>
    <xf numFmtId="0" fontId="44" fillId="0" borderId="0" xfId="0" applyFont="1"/>
    <xf numFmtId="169" fontId="44" fillId="0" borderId="0" xfId="5" applyNumberFormat="1" applyFont="1" applyFill="1" applyAlignment="1">
      <alignment horizontal="left" vertical="center" wrapText="1" shrinkToFit="1"/>
    </xf>
    <xf numFmtId="0" fontId="49" fillId="0" borderId="0" xfId="0" applyFont="1" applyAlignment="1">
      <alignment vertical="center"/>
    </xf>
    <xf numFmtId="37" fontId="48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48" fillId="0" borderId="8" xfId="0" applyNumberFormat="1" applyFont="1" applyBorder="1" applyAlignment="1">
      <alignment horizontal="left" vertical="center" wrapText="1" shrinkToFit="1"/>
    </xf>
    <xf numFmtId="164" fontId="4" fillId="0" borderId="1" xfId="1" applyNumberFormat="1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left" vertical="center" wrapText="1" shrinkToFit="1"/>
    </xf>
    <xf numFmtId="0" fontId="7" fillId="0" borderId="0" xfId="0" applyFont="1" applyAlignment="1">
      <alignment horizontal="center"/>
    </xf>
    <xf numFmtId="164" fontId="13" fillId="0" borderId="0" xfId="1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 wrapText="1"/>
    </xf>
    <xf numFmtId="43" fontId="8" fillId="0" borderId="0" xfId="1" applyFont="1" applyFill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0" fontId="4" fillId="0" borderId="0" xfId="1" applyNumberFormat="1" applyFont="1" applyFill="1" applyAlignment="1">
      <alignment vertical="center"/>
    </xf>
    <xf numFmtId="3" fontId="18" fillId="0" borderId="0" xfId="1" applyNumberFormat="1" applyFont="1" applyFill="1" applyAlignment="1">
      <alignment vertical="center"/>
    </xf>
    <xf numFmtId="170" fontId="13" fillId="2" borderId="0" xfId="1" applyNumberFormat="1" applyFont="1" applyFill="1" applyAlignment="1">
      <alignment vertical="center"/>
    </xf>
    <xf numFmtId="170" fontId="13" fillId="3" borderId="0" xfId="1" applyNumberFormat="1" applyFont="1" applyFill="1" applyAlignment="1">
      <alignment vertical="center"/>
    </xf>
    <xf numFmtId="0" fontId="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wrapText="1"/>
    </xf>
    <xf numFmtId="37" fontId="42" fillId="0" borderId="0" xfId="0" applyNumberFormat="1" applyFont="1" applyAlignment="1">
      <alignment horizontal="center" vertical="center"/>
    </xf>
    <xf numFmtId="170" fontId="13" fillId="0" borderId="0" xfId="1" applyNumberFormat="1" applyFont="1" applyFill="1" applyAlignment="1">
      <alignment vertical="center"/>
    </xf>
    <xf numFmtId="164" fontId="20" fillId="0" borderId="0" xfId="1" applyNumberFormat="1" applyFont="1" applyFill="1" applyAlignment="1">
      <alignment vertical="center"/>
    </xf>
    <xf numFmtId="10" fontId="52" fillId="0" borderId="0" xfId="2" applyNumberFormat="1" applyFont="1" applyFill="1" applyAlignment="1">
      <alignment horizontal="center" vertical="center" wrapText="1" readingOrder="2"/>
    </xf>
    <xf numFmtId="9" fontId="52" fillId="0" borderId="2" xfId="2" applyFont="1" applyFill="1" applyBorder="1" applyAlignment="1">
      <alignment horizontal="center" vertical="center" readingOrder="2"/>
    </xf>
    <xf numFmtId="10" fontId="52" fillId="0" borderId="2" xfId="2" applyNumberFormat="1" applyFont="1" applyFill="1" applyBorder="1" applyAlignment="1">
      <alignment horizontal="center" vertical="center" readingOrder="2"/>
    </xf>
    <xf numFmtId="3" fontId="53" fillId="0" borderId="2" xfId="2" applyNumberFormat="1" applyFont="1" applyFill="1" applyBorder="1" applyAlignment="1">
      <alignment horizontal="right" vertical="center" readingOrder="2"/>
    </xf>
    <xf numFmtId="164" fontId="41" fillId="0" borderId="0" xfId="1" applyNumberFormat="1" applyFont="1" applyFill="1" applyAlignment="1">
      <alignment vertical="center"/>
    </xf>
    <xf numFmtId="0" fontId="18" fillId="0" borderId="1" xfId="0" applyFont="1" applyBorder="1"/>
    <xf numFmtId="0" fontId="18" fillId="0" borderId="0" xfId="0" applyFont="1" applyAlignment="1">
      <alignment vertical="center" wrapText="1"/>
    </xf>
    <xf numFmtId="164" fontId="18" fillId="0" borderId="0" xfId="0" applyNumberFormat="1" applyFont="1"/>
    <xf numFmtId="3" fontId="18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0" fontId="25" fillId="0" borderId="1" xfId="0" applyFont="1" applyBorder="1" applyAlignment="1">
      <alignment horizontal="right" vertical="center" wrapText="1" readingOrder="2"/>
    </xf>
    <xf numFmtId="0" fontId="25" fillId="0" borderId="0" xfId="0" applyFont="1" applyAlignment="1">
      <alignment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vertical="center" wrapText="1"/>
    </xf>
    <xf numFmtId="0" fontId="25" fillId="0" borderId="13" xfId="0" applyFont="1" applyBorder="1" applyAlignment="1">
      <alignment horizontal="center" vertical="center" wrapText="1" readingOrder="2"/>
    </xf>
    <xf numFmtId="37" fontId="28" fillId="0" borderId="0" xfId="0" applyNumberFormat="1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9" xfId="0" applyFont="1" applyBorder="1" applyAlignment="1">
      <alignment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8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55" fillId="0" borderId="0" xfId="1" applyNumberFormat="1" applyFont="1" applyFill="1" applyAlignment="1">
      <alignment vertical="center"/>
    </xf>
    <xf numFmtId="164" fontId="16" fillId="0" borderId="0" xfId="1" applyNumberFormat="1" applyFont="1" applyFill="1" applyAlignment="1">
      <alignment horizontal="center"/>
    </xf>
    <xf numFmtId="164" fontId="14" fillId="0" borderId="0" xfId="1" applyNumberFormat="1" applyFont="1" applyFill="1" applyBorder="1" applyAlignment="1">
      <alignment vertical="center"/>
    </xf>
    <xf numFmtId="164" fontId="17" fillId="0" borderId="0" xfId="1" applyNumberFormat="1" applyFont="1" applyFill="1" applyAlignment="1">
      <alignment horizontal="right" vertical="center" wrapText="1" shrinkToFit="1" readingOrder="2"/>
    </xf>
    <xf numFmtId="0" fontId="47" fillId="0" borderId="0" xfId="0" applyFont="1"/>
    <xf numFmtId="10" fontId="35" fillId="0" borderId="8" xfId="2" applyNumberFormat="1" applyFont="1" applyFill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readingOrder="2"/>
    </xf>
    <xf numFmtId="16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7" fontId="48" fillId="0" borderId="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164" fontId="51" fillId="0" borderId="0" xfId="1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/>
    <xf numFmtId="164" fontId="13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5" fontId="23" fillId="0" borderId="0" xfId="1" applyNumberFormat="1" applyFont="1" applyFill="1" applyAlignment="1">
      <alignment horizontal="right" vertical="center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4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30" fillId="0" borderId="0" xfId="0" quotePrefix="1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readingOrder="2"/>
    </xf>
    <xf numFmtId="10" fontId="6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37" fontId="11" fillId="0" borderId="0" xfId="0" applyNumberFormat="1" applyFont="1" applyAlignment="1">
      <alignment horizontal="right" vertical="center" wrapText="1"/>
    </xf>
    <xf numFmtId="164" fontId="18" fillId="0" borderId="8" xfId="1" applyNumberFormat="1" applyFont="1" applyFill="1" applyBorder="1" applyAlignment="1">
      <alignment vertical="center"/>
    </xf>
    <xf numFmtId="164" fontId="22" fillId="0" borderId="0" xfId="1" applyNumberFormat="1" applyFont="1" applyFill="1" applyBorder="1" applyAlignment="1">
      <alignment horizontal="right" vertical="center" wrapText="1" readingOrder="2"/>
    </xf>
    <xf numFmtId="164" fontId="8" fillId="0" borderId="0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/>
    </xf>
    <xf numFmtId="171" fontId="6" fillId="0" borderId="0" xfId="2" applyNumberFormat="1" applyFont="1" applyFill="1" applyAlignment="1">
      <alignment horizontal="center" vertical="center"/>
    </xf>
    <xf numFmtId="171" fontId="6" fillId="0" borderId="8" xfId="2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57" fillId="0" borderId="0" xfId="1" applyNumberFormat="1" applyFont="1" applyFill="1" applyBorder="1" applyAlignment="1">
      <alignment horizontal="center" vertical="center" wrapText="1"/>
    </xf>
    <xf numFmtId="164" fontId="57" fillId="0" borderId="0" xfId="1" applyNumberFormat="1" applyFont="1" applyFill="1" applyAlignment="1">
      <alignment vertical="center"/>
    </xf>
    <xf numFmtId="164" fontId="18" fillId="0" borderId="0" xfId="1" applyNumberFormat="1" applyFont="1"/>
    <xf numFmtId="164" fontId="18" fillId="0" borderId="2" xfId="1" applyNumberFormat="1" applyFont="1" applyFill="1" applyBorder="1" applyAlignment="1">
      <alignment vertical="center" readingOrder="2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/>
    <xf numFmtId="9" fontId="6" fillId="0" borderId="0" xfId="2" applyFont="1" applyFill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9" fontId="41" fillId="0" borderId="0" xfId="2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wrapText="1" readingOrder="2"/>
    </xf>
    <xf numFmtId="164" fontId="4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readingOrder="2"/>
    </xf>
    <xf numFmtId="164" fontId="4" fillId="0" borderId="1" xfId="1" applyNumberFormat="1" applyFont="1" applyFill="1" applyBorder="1" applyAlignment="1">
      <alignment horizontal="center" vertical="center" readingOrder="2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9" fontId="4" fillId="0" borderId="3" xfId="2" applyFont="1" applyFill="1" applyBorder="1" applyAlignment="1">
      <alignment horizontal="center" vertical="center" wrapText="1" readingOrder="2"/>
    </xf>
    <xf numFmtId="9" fontId="4" fillId="0" borderId="1" xfId="2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 wrapText="1" readingOrder="2"/>
    </xf>
    <xf numFmtId="10" fontId="4" fillId="0" borderId="1" xfId="2" applyNumberFormat="1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37" fontId="46" fillId="0" borderId="14" xfId="0" applyNumberFormat="1" applyFont="1" applyBorder="1" applyAlignment="1">
      <alignment horizontal="center" vertical="center"/>
    </xf>
    <xf numFmtId="0" fontId="47" fillId="0" borderId="11" xfId="0" applyFont="1" applyBorder="1"/>
    <xf numFmtId="0" fontId="43" fillId="0" borderId="0" xfId="0" applyFont="1" applyAlignment="1">
      <alignment horizontal="center"/>
    </xf>
    <xf numFmtId="37" fontId="46" fillId="0" borderId="0" xfId="0" applyNumberFormat="1" applyFont="1" applyAlignment="1">
      <alignment horizontal="right" vertical="center"/>
    </xf>
    <xf numFmtId="0" fontId="47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18" fillId="0" borderId="3" xfId="0" applyFont="1" applyBorder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8" fillId="0" borderId="1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4" fontId="16" fillId="0" borderId="0" xfId="1" applyNumberFormat="1" applyFont="1" applyFill="1" applyAlignment="1">
      <alignment horizontal="center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 wrapText="1"/>
    </xf>
    <xf numFmtId="164" fontId="21" fillId="0" borderId="3" xfId="1" applyNumberFormat="1" applyFont="1" applyFill="1" applyBorder="1" applyAlignment="1">
      <alignment horizontal="center" vertical="center" wrapText="1" readingOrder="2"/>
    </xf>
    <xf numFmtId="164" fontId="21" fillId="0" borderId="0" xfId="1" applyNumberFormat="1" applyFont="1" applyFill="1" applyBorder="1" applyAlignment="1">
      <alignment horizontal="center" vertical="center" wrapText="1" readingOrder="2"/>
    </xf>
    <xf numFmtId="165" fontId="21" fillId="0" borderId="3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5" fillId="0" borderId="3" xfId="0" applyFont="1" applyBorder="1" applyAlignment="1">
      <alignment horizontal="center"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 readingOrder="2"/>
    </xf>
    <xf numFmtId="0" fontId="25" fillId="0" borderId="4" xfId="0" applyFont="1" applyBorder="1" applyAlignment="1">
      <alignment horizontal="center" vertical="center" wrapText="1" readingOrder="2"/>
    </xf>
    <xf numFmtId="164" fontId="16" fillId="0" borderId="4" xfId="1" applyNumberFormat="1" applyFont="1" applyFill="1" applyBorder="1" applyAlignment="1">
      <alignment horizontal="center" vertical="center" wrapText="1"/>
    </xf>
    <xf numFmtId="3" fontId="23" fillId="0" borderId="0" xfId="1" applyNumberFormat="1" applyFont="1" applyFill="1" applyAlignment="1">
      <alignment horizontal="right" vertical="center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164" fontId="51" fillId="0" borderId="1" xfId="1" applyNumberFormat="1" applyFont="1" applyFill="1" applyBorder="1" applyAlignment="1">
      <alignment horizontal="center" vertical="center" wrapText="1" readingOrder="2"/>
    </xf>
    <xf numFmtId="165" fontId="23" fillId="0" borderId="0" xfId="1" applyNumberFormat="1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 wrapText="1" readingOrder="2"/>
    </xf>
    <xf numFmtId="0" fontId="3" fillId="0" borderId="0" xfId="0" applyFont="1" applyFill="1" applyAlignment="1">
      <alignment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0" fontId="4" fillId="0" borderId="0" xfId="0" applyFont="1" applyFill="1" applyAlignment="1">
      <alignment vertical="center" wrapText="1" readingOrder="2"/>
    </xf>
    <xf numFmtId="0" fontId="4" fillId="0" borderId="0" xfId="0" applyFont="1" applyFill="1" applyAlignment="1">
      <alignment horizontal="center" vertical="center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164" fontId="13" fillId="0" borderId="0" xfId="0" applyNumberFormat="1" applyFont="1" applyFill="1" applyAlignment="1">
      <alignment vertical="center"/>
    </xf>
    <xf numFmtId="164" fontId="4" fillId="0" borderId="8" xfId="1" applyNumberFormat="1" applyFont="1" applyFill="1" applyBorder="1" applyAlignment="1">
      <alignment horizontal="center" vertical="center"/>
    </xf>
    <xf numFmtId="37" fontId="6" fillId="0" borderId="0" xfId="0" applyNumberFormat="1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3" fontId="62" fillId="0" borderId="0" xfId="0" applyNumberFormat="1" applyFont="1" applyFill="1"/>
    <xf numFmtId="3" fontId="63" fillId="0" borderId="0" xfId="0" applyNumberFormat="1" applyFont="1" applyFill="1"/>
    <xf numFmtId="0" fontId="16" fillId="0" borderId="0" xfId="0" applyFont="1" applyFill="1" applyAlignment="1">
      <alignment horizontal="center"/>
    </xf>
    <xf numFmtId="0" fontId="14" fillId="0" borderId="0" xfId="0" applyFont="1" applyFill="1"/>
    <xf numFmtId="0" fontId="17" fillId="0" borderId="0" xfId="0" applyFont="1" applyFill="1" applyAlignment="1">
      <alignment horizontal="right" vertical="center" readingOrder="2"/>
    </xf>
    <xf numFmtId="0" fontId="18" fillId="0" borderId="0" xfId="0" applyFont="1" applyFill="1"/>
    <xf numFmtId="0" fontId="18" fillId="0" borderId="1" xfId="0" applyFont="1" applyFill="1" applyBorder="1"/>
    <xf numFmtId="0" fontId="16" fillId="0" borderId="0" xfId="0" applyFont="1" applyFill="1" applyAlignment="1">
      <alignment horizontal="center" vertical="center" wrapText="1" readingOrder="2"/>
    </xf>
    <xf numFmtId="0" fontId="18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 readingOrder="2"/>
    </xf>
    <xf numFmtId="0" fontId="16" fillId="0" borderId="4" xfId="0" applyFont="1" applyFill="1" applyBorder="1" applyAlignment="1">
      <alignment horizontal="center" vertical="center" wrapText="1" readingOrder="2"/>
    </xf>
    <xf numFmtId="0" fontId="18" fillId="0" borderId="0" xfId="0" applyFont="1" applyFill="1" applyAlignment="1">
      <alignment horizontal="center" vertical="center" wrapText="1" readingOrder="2"/>
    </xf>
    <xf numFmtId="0" fontId="18" fillId="0" borderId="0" xfId="0" applyFont="1" applyFill="1" applyAlignment="1">
      <alignment vertical="center" wrapText="1" readingOrder="2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3" xfId="0" applyFont="1" applyFill="1" applyBorder="1" applyAlignment="1">
      <alignment horizontal="center" vertical="center" readingOrder="2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readingOrder="2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 readingOrder="2"/>
    </xf>
    <xf numFmtId="164" fontId="14" fillId="0" borderId="0" xfId="0" applyNumberFormat="1" applyFont="1" applyFill="1"/>
    <xf numFmtId="3" fontId="14" fillId="0" borderId="0" xfId="0" applyNumberFormat="1" applyFont="1" applyFill="1"/>
    <xf numFmtId="164" fontId="18" fillId="0" borderId="2" xfId="1" applyNumberFormat="1" applyFont="1" applyFill="1" applyBorder="1" applyAlignment="1">
      <alignment horizontal="center" vertical="center" readingOrder="2"/>
    </xf>
    <xf numFmtId="10" fontId="11" fillId="0" borderId="8" xfId="2" applyNumberFormat="1" applyFont="1" applyFill="1" applyBorder="1" applyAlignment="1">
      <alignment horizontal="center" vertical="center"/>
    </xf>
    <xf numFmtId="3" fontId="40" fillId="0" borderId="0" xfId="0" applyNumberFormat="1" applyFont="1" applyFill="1"/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 readingOrder="2"/>
    </xf>
    <xf numFmtId="165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21" fillId="0" borderId="0" xfId="0" applyFont="1" applyFill="1" applyAlignment="1">
      <alignment vertical="center" wrapText="1" readingOrder="2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/>
    </xf>
    <xf numFmtId="165" fontId="21" fillId="0" borderId="4" xfId="0" applyNumberFormat="1" applyFont="1" applyFill="1" applyBorder="1" applyAlignment="1">
      <alignment horizontal="center" vertical="center" wrapText="1" readingOrder="2"/>
    </xf>
    <xf numFmtId="0" fontId="21" fillId="0" borderId="4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horizontal="center" vertical="center" wrapText="1"/>
    </xf>
    <xf numFmtId="165" fontId="13" fillId="0" borderId="0" xfId="0" applyNumberFormat="1" applyFont="1" applyFill="1" applyAlignment="1">
      <alignment horizontal="center" vertical="center" wrapText="1"/>
    </xf>
    <xf numFmtId="165" fontId="21" fillId="0" borderId="0" xfId="0" applyNumberFormat="1" applyFont="1" applyFill="1" applyAlignment="1">
      <alignment horizontal="center" vertical="center" wrapText="1" readingOrder="2"/>
    </xf>
    <xf numFmtId="37" fontId="6" fillId="0" borderId="0" xfId="0" quotePrefix="1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7" fontId="34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54" fillId="0" borderId="0" xfId="0" applyFont="1" applyFill="1" applyAlignment="1">
      <alignment horizontal="right" vertical="center"/>
    </xf>
    <xf numFmtId="164" fontId="54" fillId="0" borderId="0" xfId="0" applyNumberFormat="1" applyFont="1" applyFill="1" applyAlignment="1">
      <alignment horizontal="right" vertical="center"/>
    </xf>
    <xf numFmtId="164" fontId="61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center"/>
    </xf>
    <xf numFmtId="3" fontId="12" fillId="0" borderId="0" xfId="0" applyNumberFormat="1" applyFont="1" applyFill="1"/>
    <xf numFmtId="3" fontId="23" fillId="0" borderId="0" xfId="0" applyNumberFormat="1" applyFont="1" applyFill="1" applyAlignment="1">
      <alignment horizontal="right" vertical="center" readingOrder="2"/>
    </xf>
    <xf numFmtId="3" fontId="24" fillId="0" borderId="10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/>
    <xf numFmtId="3" fontId="24" fillId="0" borderId="10" xfId="0" applyNumberFormat="1" applyFont="1" applyFill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/>
    </xf>
    <xf numFmtId="3" fontId="59" fillId="0" borderId="0" xfId="0" applyNumberFormat="1" applyFont="1" applyFill="1"/>
    <xf numFmtId="3" fontId="58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2" fillId="0" borderId="0" xfId="0" applyFont="1" applyFill="1"/>
    <xf numFmtId="0" fontId="23" fillId="0" borderId="0" xfId="0" applyFont="1" applyFill="1" applyAlignment="1">
      <alignment horizontal="right" vertical="center" readingOrder="2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7" fontId="12" fillId="0" borderId="0" xfId="0" applyNumberFormat="1" applyFont="1" applyFill="1"/>
    <xf numFmtId="3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2" fontId="8" fillId="0" borderId="9" xfId="0" applyNumberFormat="1" applyFont="1" applyFill="1" applyBorder="1" applyAlignment="1">
      <alignment vertical="center"/>
    </xf>
    <xf numFmtId="2" fontId="8" fillId="0" borderId="0" xfId="0" applyNumberFormat="1" applyFont="1" applyFill="1" applyAlignment="1">
      <alignment vertical="center"/>
    </xf>
    <xf numFmtId="3" fontId="60" fillId="0" borderId="0" xfId="0" applyNumberFormat="1" applyFont="1" applyFill="1"/>
    <xf numFmtId="0" fontId="18" fillId="0" borderId="0" xfId="0" applyFont="1" applyFill="1" applyAlignment="1">
      <alignment horizontal="center" vertical="center"/>
    </xf>
    <xf numFmtId="37" fontId="50" fillId="0" borderId="0" xfId="0" quotePrefix="1" applyNumberFormat="1" applyFont="1" applyFill="1" applyAlignment="1">
      <alignment horizontal="right" vertical="center" wrapText="1"/>
    </xf>
    <xf numFmtId="164" fontId="12" fillId="0" borderId="0" xfId="0" applyNumberFormat="1" applyFont="1" applyFill="1"/>
    <xf numFmtId="37" fontId="11" fillId="0" borderId="0" xfId="0" quotePrefix="1" applyNumberFormat="1" applyFont="1" applyFill="1" applyAlignment="1">
      <alignment horizontal="right" vertical="center" wrapText="1"/>
    </xf>
    <xf numFmtId="164" fontId="18" fillId="0" borderId="0" xfId="0" applyNumberFormat="1" applyFont="1" applyFill="1"/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</cellXfs>
  <cellStyles count="6">
    <cellStyle name="Comma" xfId="1" builtinId="3"/>
    <cellStyle name="Comma 2" xfId="5" xr:uid="{F2B00D3C-5790-4550-A487-9FBEA97624C3}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61495</xdr:colOff>
      <xdr:row>36</xdr:row>
      <xdr:rowOff>78441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4B0FA-5CF5-7A73-E2DE-71C7950A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134858" y="0"/>
          <a:ext cx="6112671" cy="7911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95251</xdr:colOff>
      <xdr:row>36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2D2B08-E967-576D-3BAA-A0F8F45E2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6055821" y="0"/>
          <a:ext cx="6218465" cy="7742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/sadaf/&#1670;&#1705;&#1740;&#1606;&#1711;%20&#1711;&#1586;&#1575;&#1585;&#1588;%20&#1662;&#1608;&#1585;&#1578;&#1601;&#1608;&#1740;%20&#1607;&#1575;/1403/12%20&#1575;&#1587;&#1601;&#1606;&#1583;/sCopy%20of%20&#1711;&#1586;&#1575;&#1585;&#1588;%20&#1662;&#1585;&#1578;&#1601;&#1608;&#1740;%20&#1605;&#1575;&#1607;&#1575;&#1606;&#1607;%20&#1589;&#1606;&#1583;&#1608;&#1602;%20&#1578;&#1590;&#1605;&#1740;&#1606;%20&#1605;&#1606;&#1578;&#1607;&#1740;%20&#1576;&#1607;%2030-12-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روکش"/>
      <sheetName val=" سهام"/>
      <sheetName val="اوراق"/>
      <sheetName val="تعدیل اوراق"/>
      <sheetName val="سپرده"/>
      <sheetName val="درآمدها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درآمد سود سهام"/>
      <sheetName val="سود اوراق بهادار"/>
      <sheetName val="سود سپرده بانکی"/>
      <sheetName val="درآمد ناشی ازفروش"/>
      <sheetName val="درآمد ناشی از تغییر قیمت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A8" t="str">
            <v>پاسارگاد209.8100.15644767.1 -کوتاه مدت</v>
          </cell>
          <cell r="B8">
            <v>5756</v>
          </cell>
          <cell r="C8"/>
          <cell r="D8">
            <v>0</v>
          </cell>
          <cell r="E8"/>
          <cell r="F8">
            <v>5756</v>
          </cell>
          <cell r="G8"/>
          <cell r="H8">
            <v>253205</v>
          </cell>
          <cell r="I8"/>
          <cell r="J8">
            <v>0</v>
          </cell>
          <cell r="K8"/>
          <cell r="L8">
            <v>253205</v>
          </cell>
        </row>
        <row r="9">
          <cell r="A9" t="str">
            <v>کوتاه مدت خاورمیانه</v>
          </cell>
          <cell r="B9">
            <v>2648268</v>
          </cell>
          <cell r="C9"/>
          <cell r="D9">
            <v>0</v>
          </cell>
          <cell r="E9"/>
          <cell r="F9">
            <v>2648268</v>
          </cell>
          <cell r="G9"/>
          <cell r="H9">
            <v>104186065</v>
          </cell>
          <cell r="I9"/>
          <cell r="J9">
            <v>0</v>
          </cell>
          <cell r="K9"/>
          <cell r="L9">
            <v>104186065</v>
          </cell>
        </row>
        <row r="10">
          <cell r="A10" t="str">
            <v>صادرات کوتاه مدت 0219731449008</v>
          </cell>
          <cell r="B10">
            <v>2426318</v>
          </cell>
          <cell r="C10"/>
          <cell r="D10">
            <v>0</v>
          </cell>
          <cell r="E10"/>
          <cell r="F10">
            <v>2426318</v>
          </cell>
          <cell r="G10"/>
          <cell r="H10">
            <v>2433900</v>
          </cell>
          <cell r="I10"/>
          <cell r="J10">
            <v>0</v>
          </cell>
          <cell r="K10"/>
          <cell r="L10">
            <v>2433900</v>
          </cell>
        </row>
        <row r="11">
          <cell r="A11" t="str">
            <v>پاسارگاد 209.307.15644767.2</v>
          </cell>
          <cell r="B11">
            <v>1873983</v>
          </cell>
          <cell r="C11"/>
          <cell r="D11">
            <v>0</v>
          </cell>
          <cell r="E11"/>
          <cell r="F11">
            <v>1873983</v>
          </cell>
          <cell r="G11"/>
          <cell r="H11">
            <v>24361651</v>
          </cell>
          <cell r="I11"/>
          <cell r="J11">
            <v>0</v>
          </cell>
          <cell r="K11"/>
          <cell r="L11">
            <v>24361651</v>
          </cell>
        </row>
        <row r="12">
          <cell r="A12" t="str">
            <v>صادرات بلند مدت 0407535977008</v>
          </cell>
          <cell r="B12">
            <v>550819682</v>
          </cell>
          <cell r="C12"/>
          <cell r="D12">
            <v>0</v>
          </cell>
          <cell r="E12"/>
          <cell r="F12">
            <v>550819682</v>
          </cell>
          <cell r="G12"/>
          <cell r="H12">
            <v>2098360654</v>
          </cell>
          <cell r="I12"/>
          <cell r="J12">
            <v>0</v>
          </cell>
          <cell r="K12"/>
          <cell r="L12">
            <v>2098360654</v>
          </cell>
        </row>
        <row r="13">
          <cell r="A13" t="str">
            <v>دی بلند مدت 0406530895001</v>
          </cell>
          <cell r="B13">
            <v>159007560</v>
          </cell>
          <cell r="C13"/>
          <cell r="D13">
            <v>-2874558</v>
          </cell>
          <cell r="E13"/>
          <cell r="F13">
            <v>156133002</v>
          </cell>
          <cell r="G13"/>
          <cell r="H13">
            <v>159007560</v>
          </cell>
          <cell r="I13"/>
          <cell r="J13">
            <v>-2874558</v>
          </cell>
          <cell r="K13"/>
          <cell r="L13">
            <v>156133002</v>
          </cell>
        </row>
        <row r="14">
          <cell r="A14"/>
          <cell r="B14">
            <v>716781567</v>
          </cell>
          <cell r="C14"/>
          <cell r="D14">
            <v>-2874558</v>
          </cell>
          <cell r="E14"/>
          <cell r="F14">
            <v>713907009</v>
          </cell>
          <cell r="G14"/>
          <cell r="H14">
            <v>2388603035</v>
          </cell>
          <cell r="I14"/>
          <cell r="J14">
            <v>-2874558</v>
          </cell>
          <cell r="K14"/>
          <cell r="L14">
            <v>2385728477</v>
          </cell>
        </row>
        <row r="15">
          <cell r="C15"/>
          <cell r="E15"/>
          <cell r="G15"/>
          <cell r="I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</row>
        <row r="18">
          <cell r="B18">
            <v>716781567</v>
          </cell>
          <cell r="C18"/>
          <cell r="D18">
            <v>2874558</v>
          </cell>
          <cell r="E18"/>
          <cell r="F18">
            <v>719656125</v>
          </cell>
          <cell r="G18"/>
          <cell r="H18">
            <v>2388603035</v>
          </cell>
          <cell r="I18"/>
          <cell r="J18">
            <v>2844423</v>
          </cell>
          <cell r="K18"/>
          <cell r="L18">
            <v>2391447458</v>
          </cell>
        </row>
        <row r="19">
          <cell r="B19">
            <v>0</v>
          </cell>
          <cell r="C19"/>
          <cell r="D19"/>
          <cell r="E19"/>
          <cell r="F19">
            <v>5749116</v>
          </cell>
          <cell r="G19"/>
          <cell r="H19"/>
          <cell r="I19"/>
          <cell r="J19">
            <v>0</v>
          </cell>
          <cell r="K19"/>
          <cell r="L19">
            <v>5718981</v>
          </cell>
        </row>
        <row r="20">
          <cell r="F20"/>
          <cell r="G20"/>
          <cell r="H20"/>
          <cell r="I20"/>
          <cell r="J20"/>
          <cell r="K20"/>
          <cell r="L20"/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8:M31"/>
  <sheetViews>
    <sheetView rightToLeft="1" tabSelected="1" view="pageBreakPreview" zoomScale="70" zoomScaleNormal="100" zoomScaleSheetLayoutView="70" workbookViewId="0">
      <selection activeCell="E40" sqref="E40"/>
    </sheetView>
  </sheetViews>
  <sheetFormatPr defaultColWidth="9.140625" defaultRowHeight="17.25" x14ac:dyDescent="0.4"/>
  <cols>
    <col min="1" max="16384" width="9.140625" style="1"/>
  </cols>
  <sheetData>
    <row r="18" spans="1:13" x14ac:dyDescent="0.4">
      <c r="M18" s="1" t="s">
        <v>53</v>
      </c>
    </row>
    <row r="24" spans="1:13" ht="15" customHeight="1" x14ac:dyDescent="0.4">
      <c r="A24" s="206" t="s">
        <v>66</v>
      </c>
      <c r="B24" s="206"/>
      <c r="C24" s="206"/>
      <c r="D24" s="206"/>
      <c r="E24" s="206"/>
      <c r="F24" s="206"/>
      <c r="G24" s="206"/>
      <c r="H24" s="206"/>
      <c r="I24" s="206"/>
      <c r="J24" s="206"/>
      <c r="K24" s="3"/>
      <c r="L24" s="3"/>
    </row>
    <row r="25" spans="1:13" ht="15" customHeight="1" x14ac:dyDescent="0.4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3"/>
      <c r="L25" s="3"/>
    </row>
    <row r="26" spans="1:13" ht="15" customHeight="1" x14ac:dyDescent="0.4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3"/>
      <c r="L26" s="3"/>
    </row>
    <row r="27" spans="1:13" x14ac:dyDescent="0.4">
      <c r="C27" s="1" t="s">
        <v>53</v>
      </c>
    </row>
    <row r="28" spans="1:13" ht="15" customHeight="1" x14ac:dyDescent="0.4">
      <c r="A28" s="206" t="s">
        <v>333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</row>
    <row r="29" spans="1:13" ht="15" customHeight="1" x14ac:dyDescent="0.4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</row>
    <row r="30" spans="1:13" ht="15" customHeight="1" x14ac:dyDescent="0.4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3" ht="15" customHeight="1" x14ac:dyDescent="0.4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</row>
  </sheetData>
  <mergeCells count="5">
    <mergeCell ref="A24:J26"/>
    <mergeCell ref="A28:J30"/>
    <mergeCell ref="K28:L30"/>
    <mergeCell ref="A31:J31"/>
    <mergeCell ref="K31:L31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  <pageSetUpPr fitToPage="1"/>
  </sheetPr>
  <dimension ref="A1:Q13"/>
  <sheetViews>
    <sheetView rightToLeft="1" view="pageBreakPreview" zoomScaleNormal="100" zoomScaleSheetLayoutView="100" workbookViewId="0">
      <selection activeCell="A31" sqref="A31:J31"/>
    </sheetView>
  </sheetViews>
  <sheetFormatPr defaultColWidth="9.140625" defaultRowHeight="21.75" x14ac:dyDescent="0.5"/>
  <cols>
    <col min="1" max="1" width="39.42578125" style="50" bestFit="1" customWidth="1"/>
    <col min="2" max="2" width="0.42578125" style="50" customWidth="1"/>
    <col min="3" max="3" width="16" style="50" bestFit="1" customWidth="1"/>
    <col min="4" max="4" width="0.28515625" style="50" customWidth="1"/>
    <col min="5" max="5" width="25.140625" style="50" customWidth="1"/>
    <col min="6" max="6" width="0.28515625" style="50" customWidth="1"/>
    <col min="7" max="7" width="16" style="50" bestFit="1" customWidth="1"/>
    <col min="8" max="8" width="0.42578125" style="50" customWidth="1"/>
    <col min="9" max="9" width="25.140625" style="50" bestFit="1" customWidth="1"/>
    <col min="10" max="10" width="0.5703125" style="50" customWidth="1"/>
    <col min="11" max="11" width="16" style="50" bestFit="1" customWidth="1"/>
    <col min="12" max="12" width="0.28515625" style="50" customWidth="1"/>
    <col min="13" max="13" width="25.140625" style="50" bestFit="1" customWidth="1"/>
    <col min="14" max="14" width="0.42578125" style="50" customWidth="1"/>
    <col min="15" max="15" width="16" style="50" bestFit="1" customWidth="1"/>
    <col min="16" max="16" width="0.28515625" style="50" customWidth="1"/>
    <col min="17" max="17" width="25.140625" style="50" bestFit="1" customWidth="1"/>
    <col min="18" max="18" width="13.7109375" style="50" bestFit="1" customWidth="1"/>
    <col min="19" max="16384" width="9.140625" style="50"/>
  </cols>
  <sheetData>
    <row r="1" spans="1:17" ht="21" customHeight="1" x14ac:dyDescent="0.55000000000000004">
      <c r="A1" s="253" t="str">
        <f>سپرده!A1</f>
        <v>صندوق سرمایه گذاری سهامی اهرمی شاخصی کیان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</row>
    <row r="2" spans="1:17" ht="18" customHeight="1" x14ac:dyDescent="0.55000000000000004">
      <c r="A2" s="253" t="s">
        <v>51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</row>
    <row r="3" spans="1:17" ht="19.5" customHeight="1" x14ac:dyDescent="0.55000000000000004">
      <c r="A3" s="253" t="str">
        <f>درآمدها!A3</f>
        <v>برای ماه منتهی به 1404/09/30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</row>
    <row r="4" spans="1:17" x14ac:dyDescent="0.5">
      <c r="A4" s="237" t="s">
        <v>26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</row>
    <row r="5" spans="1:17" ht="4.5" customHeight="1" x14ac:dyDescent="0.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22.5" customHeight="1" thickBot="1" x14ac:dyDescent="0.6">
      <c r="A6" s="129"/>
      <c r="B6" s="130"/>
      <c r="C6" s="253" t="str">
        <f>'درآمد سرمایه گذاری در شمش '!C7</f>
        <v>طی آذر ماه</v>
      </c>
      <c r="D6" s="253"/>
      <c r="E6" s="253"/>
      <c r="F6" s="253"/>
      <c r="G6" s="253"/>
      <c r="H6" s="253"/>
      <c r="I6" s="253"/>
      <c r="J6" s="124"/>
      <c r="K6" s="256" t="str">
        <f>'درآمد سرمایه گذاری در شمش '!M7</f>
        <v>از ابتدای سال مالی تا پایان آذر ماه</v>
      </c>
      <c r="L6" s="256"/>
      <c r="M6" s="256"/>
      <c r="N6" s="256"/>
      <c r="O6" s="256"/>
      <c r="P6" s="256"/>
      <c r="Q6" s="256"/>
    </row>
    <row r="7" spans="1:17" ht="15.75" customHeight="1" x14ac:dyDescent="0.5">
      <c r="A7" s="258"/>
      <c r="B7" s="259"/>
      <c r="C7" s="254" t="s">
        <v>12</v>
      </c>
      <c r="D7" s="254"/>
      <c r="E7" s="254" t="s">
        <v>10</v>
      </c>
      <c r="F7" s="238"/>
      <c r="G7" s="254" t="s">
        <v>11</v>
      </c>
      <c r="H7" s="258"/>
      <c r="I7" s="254" t="s">
        <v>2</v>
      </c>
      <c r="J7" s="131"/>
      <c r="K7" s="254" t="s">
        <v>12</v>
      </c>
      <c r="L7" s="254"/>
      <c r="M7" s="254" t="s">
        <v>10</v>
      </c>
      <c r="N7" s="238"/>
      <c r="O7" s="254" t="s">
        <v>11</v>
      </c>
      <c r="P7" s="258"/>
      <c r="Q7" s="254" t="s">
        <v>2</v>
      </c>
    </row>
    <row r="8" spans="1:17" ht="12" customHeight="1" x14ac:dyDescent="0.5">
      <c r="A8" s="259"/>
      <c r="B8" s="259"/>
      <c r="C8" s="255"/>
      <c r="D8" s="255"/>
      <c r="E8" s="255"/>
      <c r="F8" s="257"/>
      <c r="G8" s="255"/>
      <c r="H8" s="259"/>
      <c r="I8" s="255"/>
      <c r="J8" s="131"/>
      <c r="K8" s="255"/>
      <c r="L8" s="255"/>
      <c r="M8" s="255"/>
      <c r="N8" s="257"/>
      <c r="O8" s="255"/>
      <c r="P8" s="259"/>
      <c r="Q8" s="255"/>
    </row>
    <row r="9" spans="1:17" ht="14.25" customHeight="1" thickBot="1" x14ac:dyDescent="0.55000000000000004">
      <c r="A9" s="259"/>
      <c r="B9" s="259"/>
      <c r="C9" s="132" t="s">
        <v>58</v>
      </c>
      <c r="D9" s="255"/>
      <c r="E9" s="132" t="s">
        <v>55</v>
      </c>
      <c r="F9" s="257"/>
      <c r="G9" s="132" t="s">
        <v>56</v>
      </c>
      <c r="H9" s="259"/>
      <c r="I9" s="260"/>
      <c r="J9" s="133"/>
      <c r="K9" s="132" t="s">
        <v>58</v>
      </c>
      <c r="L9" s="255"/>
      <c r="M9" s="132" t="s">
        <v>55</v>
      </c>
      <c r="N9" s="257"/>
      <c r="O9" s="132" t="s">
        <v>56</v>
      </c>
      <c r="P9" s="259"/>
      <c r="Q9" s="260"/>
    </row>
    <row r="10" spans="1:17" ht="21" customHeight="1" x14ac:dyDescent="0.5">
      <c r="A10" s="186"/>
      <c r="B10" s="1"/>
      <c r="C10" s="29"/>
      <c r="D10" s="13"/>
      <c r="E10" s="29"/>
      <c r="F10" s="13"/>
      <c r="G10" s="29"/>
      <c r="H10" s="13"/>
      <c r="I10" s="29"/>
      <c r="J10" s="13"/>
      <c r="K10" s="29"/>
      <c r="L10" s="13"/>
      <c r="M10" s="29"/>
      <c r="N10" s="13"/>
      <c r="O10" s="29"/>
      <c r="P10" s="13"/>
      <c r="Q10" s="29"/>
    </row>
    <row r="11" spans="1:17" ht="21" customHeight="1" thickBot="1" x14ac:dyDescent="0.55000000000000004">
      <c r="A11" s="134" t="s">
        <v>2</v>
      </c>
      <c r="B11" s="135"/>
      <c r="C11" s="65">
        <f>SUM(C10:C10)</f>
        <v>0</v>
      </c>
      <c r="D11" s="62"/>
      <c r="E11" s="65">
        <f>SUM(E10:E10)</f>
        <v>0</v>
      </c>
      <c r="F11" s="62"/>
      <c r="G11" s="65">
        <f>SUM(G10:G10)</f>
        <v>0</v>
      </c>
      <c r="H11" s="62"/>
      <c r="I11" s="65">
        <f>SUM(I10:I10)</f>
        <v>0</v>
      </c>
      <c r="J11" s="62"/>
      <c r="K11" s="65">
        <f>SUM(K10:K10)</f>
        <v>0</v>
      </c>
      <c r="L11" s="62"/>
      <c r="M11" s="65">
        <f>SUM(M10:M10)</f>
        <v>0</v>
      </c>
      <c r="N11" s="62"/>
      <c r="O11" s="65">
        <f>SUM(O10:O10)</f>
        <v>0</v>
      </c>
      <c r="P11" s="62"/>
      <c r="Q11" s="65">
        <f>SUM(Q10:Q10)</f>
        <v>0</v>
      </c>
    </row>
    <row r="12" spans="1:17" ht="22.5" thickTop="1" x14ac:dyDescent="0.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17" x14ac:dyDescent="0.5">
      <c r="G13" s="127"/>
    </row>
  </sheetData>
  <autoFilter ref="A9:Q9" xr:uid="{00000000-0009-0000-0000-00000A000000}">
    <sortState xmlns:xlrd2="http://schemas.microsoft.com/office/spreadsheetml/2017/richdata2" ref="A12:Q12">
      <sortCondition descending="1" ref="O9"/>
    </sortState>
  </autoFilter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25" right="0.25" top="0.75" bottom="0.75" header="0.3" footer="0.3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B4C3-D992-4684-BD7D-788906365103}">
  <sheetPr>
    <tabColor rgb="FF92D050"/>
    <pageSetUpPr fitToPage="1"/>
  </sheetPr>
  <dimension ref="A1:AB40"/>
  <sheetViews>
    <sheetView rightToLeft="1" view="pageBreakPreview" zoomScaleNormal="100" zoomScaleSheetLayoutView="100" workbookViewId="0">
      <selection activeCell="G14" sqref="G14"/>
    </sheetView>
  </sheetViews>
  <sheetFormatPr defaultColWidth="9.140625" defaultRowHeight="21.75" x14ac:dyDescent="0.5"/>
  <cols>
    <col min="1" max="1" width="35.85546875" style="50" bestFit="1" customWidth="1"/>
    <col min="2" max="2" width="0.7109375" style="50" customWidth="1"/>
    <col min="3" max="3" width="18.42578125" style="41" customWidth="1"/>
    <col min="4" max="4" width="1.42578125" style="41" customWidth="1"/>
    <col min="5" max="5" width="16.85546875" style="41" customWidth="1"/>
    <col min="6" max="6" width="1.42578125" style="41" customWidth="1"/>
    <col min="7" max="7" width="18" style="41" customWidth="1"/>
    <col min="8" max="8" width="1.28515625" style="50" customWidth="1"/>
    <col min="9" max="9" width="16.42578125" style="50" customWidth="1"/>
    <col min="10" max="10" width="0.7109375" style="50" customWidth="1"/>
    <col min="11" max="11" width="15.42578125" style="50" bestFit="1" customWidth="1"/>
    <col min="12" max="16384" width="9.140625" style="50"/>
  </cols>
  <sheetData>
    <row r="1" spans="1:11" ht="22.5" x14ac:dyDescent="0.55000000000000004">
      <c r="A1" s="253" t="str">
        <f>سپرده!A1</f>
        <v>صندوق سرمایه گذاری سهامی اهرمی شاخصی کیان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1" ht="22.5" x14ac:dyDescent="0.55000000000000004">
      <c r="A2" s="253" t="s">
        <v>51</v>
      </c>
      <c r="B2" s="253"/>
      <c r="C2" s="253"/>
      <c r="D2" s="253"/>
      <c r="E2" s="253"/>
      <c r="F2" s="253"/>
      <c r="G2" s="253"/>
      <c r="H2" s="253"/>
      <c r="I2" s="253"/>
      <c r="J2" s="253"/>
    </row>
    <row r="3" spans="1:11" ht="22.5" x14ac:dyDescent="0.55000000000000004">
      <c r="A3" s="253" t="str">
        <f>' سهام '!A3</f>
        <v>برای ماه منتهی به 1404/09/30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1" x14ac:dyDescent="0.5">
      <c r="A4" s="237" t="s">
        <v>27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11" ht="22.5" thickBot="1" x14ac:dyDescent="0.55000000000000004">
      <c r="A5" s="123"/>
      <c r="B5" s="123"/>
      <c r="C5" s="9"/>
      <c r="D5" s="9"/>
      <c r="E5" s="9"/>
      <c r="F5" s="9"/>
      <c r="G5" s="9"/>
      <c r="H5" s="123"/>
      <c r="I5" s="123"/>
      <c r="J5" s="123"/>
    </row>
    <row r="6" spans="1:11" ht="37.5" customHeight="1" thickBot="1" x14ac:dyDescent="0.55000000000000004">
      <c r="A6" s="261" t="s">
        <v>17</v>
      </c>
      <c r="B6" s="261"/>
      <c r="C6" s="262" t="str">
        <f>'درآمد سرمایه گذاری در شمش '!C7</f>
        <v>طی آذر ماه</v>
      </c>
      <c r="D6" s="262"/>
      <c r="E6" s="262"/>
      <c r="F6" s="262"/>
      <c r="G6" s="261" t="str">
        <f>'درآمد سرمایه گذاری در شمش '!M7</f>
        <v>از ابتدای سال مالی تا پایان آذر ماه</v>
      </c>
      <c r="H6" s="261"/>
      <c r="I6" s="261"/>
      <c r="J6" s="261"/>
    </row>
    <row r="7" spans="1:11" ht="37.5" x14ac:dyDescent="0.5">
      <c r="A7" s="136" t="s">
        <v>13</v>
      </c>
      <c r="B7" s="124"/>
      <c r="C7" s="38" t="s">
        <v>14</v>
      </c>
      <c r="D7" s="39"/>
      <c r="E7" s="38" t="s">
        <v>15</v>
      </c>
      <c r="F7" s="40"/>
      <c r="G7" s="38" t="s">
        <v>14</v>
      </c>
      <c r="H7" s="124"/>
      <c r="I7" s="136" t="s">
        <v>15</v>
      </c>
      <c r="J7" s="124"/>
    </row>
    <row r="8" spans="1:11" ht="33" customHeight="1" x14ac:dyDescent="0.5">
      <c r="A8" s="137" t="s">
        <v>351</v>
      </c>
      <c r="B8" s="1"/>
      <c r="C8" s="10">
        <f>_xlfn.XLOOKUP(A8,'سود سپرده بانکی'!$A$8:$A$10,'سود سپرده بانکی'!$F$8:$F$10)</f>
        <v>0</v>
      </c>
      <c r="D8" s="1"/>
      <c r="E8" s="138">
        <f>C8/$C$14</f>
        <v>0</v>
      </c>
      <c r="F8" s="1"/>
      <c r="G8" s="10">
        <f>_xlfn.XLOOKUP(A8,'سود سپرده بانکی'!$A$8:$A$10,'سود سپرده بانکی'!$L$8:$L$10)</f>
        <v>34944</v>
      </c>
      <c r="H8" s="1"/>
      <c r="I8" s="138">
        <f t="shared" ref="I8:I13" si="0">G8/$G$14</f>
        <v>6.8353032317068778E-6</v>
      </c>
      <c r="J8" s="124"/>
      <c r="K8" s="128"/>
    </row>
    <row r="9" spans="1:11" ht="33" customHeight="1" x14ac:dyDescent="0.5">
      <c r="A9" s="137" t="s">
        <v>349</v>
      </c>
      <c r="B9" s="1"/>
      <c r="C9" s="10">
        <f>_xlfn.XLOOKUP(A9,'سود سپرده بانکی'!$A$8:$A$10,'سود سپرده بانکی'!$F$8:$F$10)</f>
        <v>5666</v>
      </c>
      <c r="D9" s="1"/>
      <c r="E9" s="138">
        <f>C9/$C$14</f>
        <v>2.9111280392002042E-5</v>
      </c>
      <c r="F9" s="1"/>
      <c r="G9" s="10">
        <f>_xlfn.XLOOKUP(A9,'سود سپرده بانکی'!$A$8:$A$10,'سود سپرده بانکی'!$L$8:$L$10)</f>
        <v>14432</v>
      </c>
      <c r="H9" s="1"/>
      <c r="I9" s="138">
        <f t="shared" si="0"/>
        <v>2.8230052724357163E-6</v>
      </c>
      <c r="J9" s="124"/>
      <c r="K9" s="128"/>
    </row>
    <row r="10" spans="1:11" ht="33" customHeight="1" x14ac:dyDescent="0.5">
      <c r="A10" s="137" t="s">
        <v>350</v>
      </c>
      <c r="B10" s="1"/>
      <c r="C10" s="10">
        <f>_xlfn.XLOOKUP(A10,'سود سپرده بانکی'!$A$8:$A$10,'سود سپرده بانکی'!$F$8:$F$10)</f>
        <v>34041</v>
      </c>
      <c r="D10" s="1"/>
      <c r="E10" s="138">
        <f t="shared" ref="E10:E13" si="1">C10/$C$14</f>
        <v>1.7489888736747997E-4</v>
      </c>
      <c r="F10" s="1"/>
      <c r="G10" s="10">
        <f>_xlfn.XLOOKUP(A10,'سود سپرده بانکی'!$A$8:$A$10,'سود سپرده بانکی'!$L$8:$L$10)</f>
        <v>263946</v>
      </c>
      <c r="H10" s="1"/>
      <c r="I10" s="138">
        <f t="shared" si="0"/>
        <v>5.1629777552544171E-5</v>
      </c>
      <c r="J10" s="124"/>
      <c r="K10" s="128"/>
    </row>
    <row r="11" spans="1:11" ht="33" customHeight="1" x14ac:dyDescent="0.5">
      <c r="A11" s="137" t="s">
        <v>352</v>
      </c>
      <c r="B11" s="1"/>
      <c r="C11" s="10">
        <f>_xlfn.XLOOKUP(A11,'سود سپرده بانکی'!A11,'سود سپرده بانکی'!F11)</f>
        <v>11306496</v>
      </c>
      <c r="D11" s="1"/>
      <c r="E11" s="138">
        <f t="shared" si="1"/>
        <v>5.8091524057015446E-2</v>
      </c>
      <c r="F11" s="1"/>
      <c r="G11" s="10">
        <f>_xlfn.XLOOKUP(A11,'سود سپرده بانکی'!A11,'سود سپرده بانکی'!L11)</f>
        <v>4857259633</v>
      </c>
      <c r="H11" s="1"/>
      <c r="I11" s="138">
        <f t="shared" si="0"/>
        <v>0.95011568414275027</v>
      </c>
      <c r="J11" s="124"/>
      <c r="K11" s="128"/>
    </row>
    <row r="12" spans="1:11" ht="33" customHeight="1" x14ac:dyDescent="0.5">
      <c r="A12" s="137" t="s">
        <v>351</v>
      </c>
      <c r="B12" s="1"/>
      <c r="C12" s="10">
        <f>_xlfn.XLOOKUP(A12,'سود سپرده بانکی'!A12,'سود سپرده بانکی'!F12)</f>
        <v>2168</v>
      </c>
      <c r="D12" s="1"/>
      <c r="E12" s="138">
        <f t="shared" si="1"/>
        <v>1.1138943856311406E-5</v>
      </c>
      <c r="F12" s="1"/>
      <c r="G12" s="10">
        <f>_xlfn.XLOOKUP(A12,'سود سپرده بانکی'!A12,'سود سپرده بانکی'!L12)</f>
        <v>2168</v>
      </c>
      <c r="H12" s="1"/>
      <c r="I12" s="138">
        <f t="shared" si="0"/>
        <v>4.2407673438474447E-7</v>
      </c>
      <c r="J12" s="124"/>
      <c r="K12" s="128"/>
    </row>
    <row r="13" spans="1:11" ht="33" customHeight="1" x14ac:dyDescent="0.5">
      <c r="A13" s="137" t="s">
        <v>108</v>
      </c>
      <c r="B13" s="1"/>
      <c r="C13" s="10">
        <f>_xlfn.XLOOKUP(A13,'سود سپرده بانکی'!A13,'سود سپرده بانکی'!F13)</f>
        <v>183284085</v>
      </c>
      <c r="D13" s="1"/>
      <c r="E13" s="138">
        <f t="shared" si="1"/>
        <v>0.94169332683136875</v>
      </c>
      <c r="F13" s="1"/>
      <c r="G13" s="10">
        <f>_xlfn.XLOOKUP(A13,'سود سپرده بانکی'!A13,'سود سپرده بانکی'!L13)</f>
        <v>254707217</v>
      </c>
      <c r="H13" s="1"/>
      <c r="I13" s="138">
        <f t="shared" si="0"/>
        <v>4.9822603694458706E-2</v>
      </c>
      <c r="J13" s="124"/>
      <c r="K13" s="128"/>
    </row>
    <row r="14" spans="1:11" ht="22.5" thickBot="1" x14ac:dyDescent="0.55000000000000004">
      <c r="A14" s="134"/>
      <c r="B14" s="135"/>
      <c r="C14" s="187">
        <f>SUM(C8:C13)</f>
        <v>194632456</v>
      </c>
      <c r="D14" s="1"/>
      <c r="E14" s="151">
        <f>SUM(E8:E13)</f>
        <v>1</v>
      </c>
      <c r="F14" s="1"/>
      <c r="G14" s="187">
        <f>SUM(G8:G13)</f>
        <v>5112282340</v>
      </c>
      <c r="H14" s="1"/>
      <c r="I14" s="151">
        <f>SUM(I8:I13)</f>
        <v>1</v>
      </c>
      <c r="J14" s="124"/>
    </row>
    <row r="15" spans="1:11" ht="22.5" thickTop="1" x14ac:dyDescent="0.5">
      <c r="D15" s="1"/>
      <c r="F15" s="1"/>
      <c r="H15" s="1"/>
    </row>
    <row r="17" spans="3:7" x14ac:dyDescent="0.5">
      <c r="C17" s="19"/>
      <c r="G17" s="19"/>
    </row>
    <row r="18" spans="3:7" x14ac:dyDescent="0.5">
      <c r="C18" s="19"/>
      <c r="G18" s="19"/>
    </row>
    <row r="20" spans="3:7" ht="24" x14ac:dyDescent="0.5">
      <c r="E20" s="63"/>
    </row>
    <row r="40" spans="20:28" ht="37.5" x14ac:dyDescent="0.5">
      <c r="T40" s="137" t="s">
        <v>108</v>
      </c>
      <c r="U40" s="1"/>
      <c r="V40" s="10">
        <f>VLOOKUP(T40,'[1]سود سپرده بانکی'!$A$8:$L$20,6,0)</f>
        <v>2648268</v>
      </c>
      <c r="W40" s="1"/>
      <c r="X40" s="138">
        <f>V40/$C$14</f>
        <v>1.3606507642281409E-2</v>
      </c>
      <c r="Y40" s="1"/>
      <c r="Z40" s="10">
        <f>VLOOKUP(T40,'[1]سود سپرده بانکی'!$A$8:$L$20,12,0)</f>
        <v>104186065</v>
      </c>
      <c r="AA40" s="1"/>
      <c r="AB40" s="138">
        <f>Z40/$G$14</f>
        <v>2.0379560061622105E-2</v>
      </c>
    </row>
  </sheetData>
  <autoFilter ref="A7:J7" xr:uid="{00000000-0009-0000-0000-00000B000000}">
    <sortState xmlns:xlrd2="http://schemas.microsoft.com/office/spreadsheetml/2017/richdata2" ref="A8:J15">
      <sortCondition descending="1" ref="G7"/>
    </sortState>
  </autoFilter>
  <mergeCells count="7">
    <mergeCell ref="A1:J1"/>
    <mergeCell ref="A2:J2"/>
    <mergeCell ref="A3:J3"/>
    <mergeCell ref="A4:J4"/>
    <mergeCell ref="A6:B6"/>
    <mergeCell ref="C6:F6"/>
    <mergeCell ref="G6:J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I15"/>
  <sheetViews>
    <sheetView rightToLeft="1" view="pageBreakPreview" zoomScaleNormal="100" zoomScaleSheetLayoutView="100" workbookViewId="0">
      <selection activeCell="A13" sqref="A13:F19"/>
    </sheetView>
  </sheetViews>
  <sheetFormatPr defaultColWidth="9.140625" defaultRowHeight="18" x14ac:dyDescent="0.4"/>
  <cols>
    <col min="1" max="1" width="32.42578125" style="49" customWidth="1"/>
    <col min="2" max="2" width="1.42578125" style="49" customWidth="1"/>
    <col min="3" max="3" width="17.7109375" style="49" bestFit="1" customWidth="1"/>
    <col min="4" max="4" width="0.85546875" style="49" customWidth="1"/>
    <col min="5" max="5" width="18.140625" style="49" customWidth="1"/>
    <col min="6" max="6" width="9.85546875" style="49" bestFit="1" customWidth="1"/>
    <col min="7" max="7" width="11.28515625" style="49" bestFit="1" customWidth="1"/>
    <col min="8" max="16384" width="9.140625" style="49"/>
  </cols>
  <sheetData>
    <row r="1" spans="1:9" s="139" customFormat="1" ht="18.75" x14ac:dyDescent="0.45">
      <c r="A1" s="236" t="str">
        <f>سپرده!A1</f>
        <v>صندوق سرمایه گذاری سهامی اهرمی شاخصی کیان</v>
      </c>
      <c r="B1" s="236"/>
      <c r="C1" s="236"/>
      <c r="D1" s="236"/>
      <c r="E1" s="236"/>
    </row>
    <row r="2" spans="1:9" s="139" customFormat="1" ht="18.75" x14ac:dyDescent="0.45">
      <c r="A2" s="236" t="s">
        <v>51</v>
      </c>
      <c r="B2" s="236"/>
      <c r="C2" s="236"/>
      <c r="D2" s="236"/>
      <c r="E2" s="236"/>
    </row>
    <row r="3" spans="1:9" s="139" customFormat="1" ht="18.75" x14ac:dyDescent="0.45">
      <c r="A3" s="236" t="str">
        <f>درآمدها!A3</f>
        <v>برای ماه منتهی به 1404/09/30</v>
      </c>
      <c r="B3" s="236"/>
      <c r="C3" s="236"/>
      <c r="D3" s="236"/>
      <c r="E3" s="236"/>
    </row>
    <row r="4" spans="1:9" ht="18.75" x14ac:dyDescent="0.4">
      <c r="A4" s="237" t="s">
        <v>28</v>
      </c>
      <c r="B4" s="237"/>
      <c r="C4" s="237"/>
      <c r="D4" s="237"/>
      <c r="E4" s="237"/>
    </row>
    <row r="5" spans="1:9" ht="49.5" customHeight="1" thickBot="1" x14ac:dyDescent="0.45">
      <c r="A5" s="129"/>
      <c r="B5" s="130"/>
      <c r="C5" s="132" t="str">
        <f>'درآمد سرمایه گذاری در شمش '!C7</f>
        <v>طی آذر ماه</v>
      </c>
      <c r="D5" s="124"/>
      <c r="E5" s="132" t="str">
        <f>'درآمد سرمایه گذاری در شمش '!M7</f>
        <v>از ابتدای سال مالی تا پایان آذر ماه</v>
      </c>
    </row>
    <row r="6" spans="1:9" ht="16.5" customHeight="1" x14ac:dyDescent="0.4">
      <c r="A6" s="258"/>
      <c r="B6" s="259"/>
      <c r="C6" s="254" t="s">
        <v>6</v>
      </c>
      <c r="D6" s="131"/>
      <c r="E6" s="254" t="s">
        <v>6</v>
      </c>
    </row>
    <row r="7" spans="1:9" ht="18.75" thickBot="1" x14ac:dyDescent="0.45">
      <c r="A7" s="259"/>
      <c r="B7" s="259"/>
      <c r="C7" s="260"/>
      <c r="D7" s="133"/>
      <c r="E7" s="260"/>
    </row>
    <row r="8" spans="1:9" x14ac:dyDescent="0.4">
      <c r="A8" s="124" t="s">
        <v>29</v>
      </c>
      <c r="B8" s="124"/>
      <c r="C8" s="10">
        <v>122061508</v>
      </c>
      <c r="D8" s="10"/>
      <c r="E8" s="10">
        <v>6764524023</v>
      </c>
      <c r="H8" s="126"/>
      <c r="I8" s="125"/>
    </row>
    <row r="9" spans="1:9" x14ac:dyDescent="0.4">
      <c r="A9" s="124" t="s">
        <v>109</v>
      </c>
      <c r="B9" s="124"/>
      <c r="C9" s="10">
        <v>604882747</v>
      </c>
      <c r="D9" s="10"/>
      <c r="E9" s="10">
        <v>666349867</v>
      </c>
      <c r="F9" s="125"/>
      <c r="G9" s="125"/>
      <c r="H9" s="126"/>
      <c r="I9" s="125"/>
    </row>
    <row r="10" spans="1:9" ht="18.75" thickBot="1" x14ac:dyDescent="0.45">
      <c r="A10" s="140" t="s">
        <v>2</v>
      </c>
      <c r="B10" s="124"/>
      <c r="C10" s="187">
        <f>C8+C9</f>
        <v>726944255</v>
      </c>
      <c r="D10" s="10"/>
      <c r="E10" s="187">
        <f>SUM(E8:E9)</f>
        <v>7430873890</v>
      </c>
    </row>
    <row r="11" spans="1:9" ht="18.75" thickTop="1" x14ac:dyDescent="0.4">
      <c r="A11" s="124"/>
      <c r="D11" s="10"/>
    </row>
    <row r="14" spans="1:9" x14ac:dyDescent="0.4">
      <c r="C14" s="198"/>
    </row>
    <row r="15" spans="1:9" x14ac:dyDescent="0.4">
      <c r="C15" s="125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V134"/>
  <sheetViews>
    <sheetView rightToLeft="1" view="pageBreakPreview" topLeftCell="A3" zoomScaleNormal="100" zoomScaleSheetLayoutView="100" workbookViewId="0">
      <selection activeCell="Q21" sqref="Q21"/>
    </sheetView>
  </sheetViews>
  <sheetFormatPr defaultColWidth="9.140625" defaultRowHeight="17.25" x14ac:dyDescent="0.4"/>
  <cols>
    <col min="1" max="1" width="30.5703125" style="341" bestFit="1" customWidth="1"/>
    <col min="2" max="2" width="0.5703125" style="341" customWidth="1"/>
    <col min="3" max="3" width="15" style="341" customWidth="1"/>
    <col min="4" max="4" width="0.85546875" style="341" customWidth="1"/>
    <col min="5" max="5" width="15.28515625" style="341" bestFit="1" customWidth="1"/>
    <col min="6" max="6" width="1.140625" style="341" customWidth="1"/>
    <col min="7" max="7" width="9.42578125" style="341" bestFit="1" customWidth="1"/>
    <col min="8" max="8" width="0.5703125" style="341" customWidth="1"/>
    <col min="9" max="9" width="13.85546875" style="341" bestFit="1" customWidth="1"/>
    <col min="10" max="10" width="1" style="341" customWidth="1"/>
    <col min="11" max="11" width="15.28515625" style="341" customWidth="1"/>
    <col min="12" max="12" width="1.140625" style="341" customWidth="1"/>
    <col min="13" max="13" width="13.85546875" style="341" bestFit="1" customWidth="1"/>
    <col min="14" max="14" width="1" style="341" customWidth="1"/>
    <col min="15" max="15" width="15.140625" style="341" bestFit="1" customWidth="1"/>
    <col min="16" max="16" width="1.140625" style="341" customWidth="1"/>
    <col min="17" max="17" width="16" style="341" bestFit="1" customWidth="1"/>
    <col min="18" max="18" width="1.140625" style="341" customWidth="1"/>
    <col min="19" max="19" width="15.85546875" style="341" customWidth="1"/>
    <col min="20" max="21" width="9.140625" style="341"/>
    <col min="22" max="22" width="10.5703125" style="341" bestFit="1" customWidth="1"/>
    <col min="23" max="24" width="9.140625" style="341"/>
    <col min="25" max="25" width="11.28515625" style="341" bestFit="1" customWidth="1"/>
    <col min="26" max="16384" width="9.140625" style="341"/>
  </cols>
  <sheetData>
    <row r="1" spans="1:19" ht="22.5" x14ac:dyDescent="0.55000000000000004">
      <c r="A1" s="340" t="str">
        <f>سپرده!A1</f>
        <v>صندوق سرمایه گذاری سهامی اهرمی شاخصی کیان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</row>
    <row r="2" spans="1:19" ht="22.5" x14ac:dyDescent="0.55000000000000004">
      <c r="A2" s="340" t="s">
        <v>51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19" ht="22.5" x14ac:dyDescent="0.55000000000000004">
      <c r="A3" s="340" t="str">
        <f>درآمدها!A3</f>
        <v>برای ماه منتهی به 1404/09/30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19" ht="22.5" x14ac:dyDescent="0.4">
      <c r="A4" s="342" t="s">
        <v>113</v>
      </c>
      <c r="B4" s="342"/>
      <c r="C4" s="342"/>
      <c r="D4" s="342"/>
      <c r="E4" s="342"/>
      <c r="F4" s="342"/>
      <c r="G4" s="342"/>
      <c r="H4" s="342"/>
      <c r="I4" s="263"/>
      <c r="J4" s="263"/>
      <c r="K4" s="263"/>
      <c r="L4" s="263"/>
      <c r="M4" s="263"/>
      <c r="N4" s="263"/>
      <c r="O4" s="263"/>
      <c r="P4" s="263"/>
      <c r="Q4" s="342"/>
      <c r="R4" s="342"/>
      <c r="S4" s="342"/>
    </row>
    <row r="6" spans="1:19" ht="25.5" customHeight="1" x14ac:dyDescent="0.4">
      <c r="C6" s="343" t="s">
        <v>68</v>
      </c>
      <c r="D6" s="344"/>
      <c r="E6" s="344"/>
      <c r="F6" s="344"/>
      <c r="G6" s="344"/>
      <c r="I6" s="343" t="s">
        <v>69</v>
      </c>
      <c r="J6" s="344"/>
      <c r="K6" s="344"/>
      <c r="L6" s="344"/>
      <c r="M6" s="344"/>
      <c r="O6" s="343" t="str">
        <f>'درآمد سرمایه گذاری در شمش '!M7</f>
        <v>از ابتدای سال مالی تا پایان آذر ماه</v>
      </c>
      <c r="P6" s="344"/>
      <c r="Q6" s="344"/>
      <c r="R6" s="344"/>
      <c r="S6" s="344"/>
    </row>
    <row r="7" spans="1:19" ht="56.25" x14ac:dyDescent="0.4">
      <c r="A7" s="345" t="s">
        <v>70</v>
      </c>
      <c r="C7" s="346" t="s">
        <v>71</v>
      </c>
      <c r="E7" s="346" t="s">
        <v>72</v>
      </c>
      <c r="G7" s="346" t="s">
        <v>73</v>
      </c>
      <c r="I7" s="346" t="s">
        <v>74</v>
      </c>
      <c r="K7" s="346" t="s">
        <v>75</v>
      </c>
      <c r="M7" s="346" t="s">
        <v>76</v>
      </c>
      <c r="O7" s="346" t="s">
        <v>74</v>
      </c>
      <c r="Q7" s="346" t="s">
        <v>75</v>
      </c>
      <c r="S7" s="346" t="s">
        <v>76</v>
      </c>
    </row>
    <row r="8" spans="1:19" ht="18" x14ac:dyDescent="0.4">
      <c r="A8" s="110" t="s">
        <v>194</v>
      </c>
      <c r="B8" s="110"/>
      <c r="C8" s="110" t="s">
        <v>268</v>
      </c>
      <c r="D8" s="110"/>
      <c r="E8" s="10">
        <v>4591357</v>
      </c>
      <c r="F8" s="110"/>
      <c r="G8" s="10">
        <v>266</v>
      </c>
      <c r="H8" s="110"/>
      <c r="I8" s="10">
        <v>0</v>
      </c>
      <c r="J8" s="110"/>
      <c r="K8" s="10">
        <v>0</v>
      </c>
      <c r="L8" s="110"/>
      <c r="M8" s="10">
        <f>I8+K8</f>
        <v>0</v>
      </c>
      <c r="N8" s="110"/>
      <c r="O8" s="10">
        <v>732000000</v>
      </c>
      <c r="P8" s="10"/>
      <c r="Q8" s="10">
        <v>0</v>
      </c>
      <c r="R8" s="10"/>
      <c r="S8" s="10">
        <f>O8+Q8</f>
        <v>732000000</v>
      </c>
    </row>
    <row r="9" spans="1:19" ht="18" x14ac:dyDescent="0.4">
      <c r="A9" s="110" t="s">
        <v>203</v>
      </c>
      <c r="B9" s="110"/>
      <c r="C9" s="110" t="s">
        <v>268</v>
      </c>
      <c r="D9" s="110"/>
      <c r="E9" s="10">
        <v>1800000</v>
      </c>
      <c r="F9" s="110"/>
      <c r="G9" s="10">
        <v>390</v>
      </c>
      <c r="H9" s="110"/>
      <c r="I9" s="10">
        <v>0</v>
      </c>
      <c r="J9" s="110"/>
      <c r="K9" s="10">
        <v>0</v>
      </c>
      <c r="L9" s="110"/>
      <c r="M9" s="10">
        <f t="shared" ref="M9:M72" si="0">I9+K9</f>
        <v>0</v>
      </c>
      <c r="N9" s="110"/>
      <c r="O9" s="10">
        <v>3879263250</v>
      </c>
      <c r="P9" s="10"/>
      <c r="Q9" s="10">
        <v>0</v>
      </c>
      <c r="R9" s="10"/>
      <c r="S9" s="10">
        <f t="shared" ref="S9:S72" si="1">O9+Q9</f>
        <v>3879263250</v>
      </c>
    </row>
    <row r="10" spans="1:19" ht="18" x14ac:dyDescent="0.4">
      <c r="A10" s="110" t="s">
        <v>237</v>
      </c>
      <c r="B10" s="110"/>
      <c r="C10" s="110" t="s">
        <v>269</v>
      </c>
      <c r="D10" s="110"/>
      <c r="E10" s="10">
        <v>16350000</v>
      </c>
      <c r="F10" s="110"/>
      <c r="G10" s="10">
        <v>260</v>
      </c>
      <c r="H10" s="110"/>
      <c r="I10" s="10">
        <v>0</v>
      </c>
      <c r="J10" s="110"/>
      <c r="K10" s="10">
        <v>0</v>
      </c>
      <c r="L10" s="110"/>
      <c r="M10" s="10">
        <f t="shared" si="0"/>
        <v>0</v>
      </c>
      <c r="N10" s="110"/>
      <c r="O10" s="10">
        <v>18600000000</v>
      </c>
      <c r="P10" s="10"/>
      <c r="Q10" s="10">
        <v>0</v>
      </c>
      <c r="R10" s="10"/>
      <c r="S10" s="10">
        <f t="shared" si="1"/>
        <v>18600000000</v>
      </c>
    </row>
    <row r="11" spans="1:19" ht="18" x14ac:dyDescent="0.4">
      <c r="A11" s="110" t="s">
        <v>208</v>
      </c>
      <c r="B11" s="110"/>
      <c r="C11" s="110" t="s">
        <v>269</v>
      </c>
      <c r="D11" s="110"/>
      <c r="E11" s="10">
        <v>618892</v>
      </c>
      <c r="F11" s="110"/>
      <c r="G11" s="10">
        <v>9120</v>
      </c>
      <c r="H11" s="110"/>
      <c r="I11" s="10">
        <v>0</v>
      </c>
      <c r="J11" s="110"/>
      <c r="K11" s="10">
        <v>0</v>
      </c>
      <c r="L11" s="110"/>
      <c r="M11" s="10">
        <f t="shared" si="0"/>
        <v>0</v>
      </c>
      <c r="N11" s="110"/>
      <c r="O11" s="10">
        <v>1507113000</v>
      </c>
      <c r="P11" s="10"/>
      <c r="Q11" s="10">
        <v>0</v>
      </c>
      <c r="R11" s="10"/>
      <c r="S11" s="10">
        <f t="shared" si="1"/>
        <v>1507113000</v>
      </c>
    </row>
    <row r="12" spans="1:19" ht="18" x14ac:dyDescent="0.4">
      <c r="A12" s="110" t="s">
        <v>182</v>
      </c>
      <c r="B12" s="110"/>
      <c r="C12" s="110" t="s">
        <v>270</v>
      </c>
      <c r="D12" s="110"/>
      <c r="E12" s="10">
        <v>13581901</v>
      </c>
      <c r="F12" s="110"/>
      <c r="G12" s="10">
        <v>750</v>
      </c>
      <c r="H12" s="110"/>
      <c r="I12" s="10">
        <v>0</v>
      </c>
      <c r="J12" s="110"/>
      <c r="K12" s="10">
        <v>0</v>
      </c>
      <c r="L12" s="110"/>
      <c r="M12" s="10">
        <f t="shared" si="0"/>
        <v>0</v>
      </c>
      <c r="N12" s="110"/>
      <c r="O12" s="10">
        <v>1684524306</v>
      </c>
      <c r="P12" s="10"/>
      <c r="Q12" s="10">
        <v>0</v>
      </c>
      <c r="R12" s="10"/>
      <c r="S12" s="10">
        <f t="shared" si="1"/>
        <v>1684524306</v>
      </c>
    </row>
    <row r="13" spans="1:19" ht="18" x14ac:dyDescent="0.4">
      <c r="A13" s="110" t="s">
        <v>104</v>
      </c>
      <c r="B13" s="110"/>
      <c r="C13" s="110" t="s">
        <v>270</v>
      </c>
      <c r="D13" s="110"/>
      <c r="E13" s="10">
        <v>1880000</v>
      </c>
      <c r="F13" s="110"/>
      <c r="G13" s="10">
        <v>5375</v>
      </c>
      <c r="H13" s="110"/>
      <c r="I13" s="10">
        <v>0</v>
      </c>
      <c r="J13" s="110"/>
      <c r="K13" s="10">
        <v>0</v>
      </c>
      <c r="L13" s="110"/>
      <c r="M13" s="10">
        <f t="shared" si="0"/>
        <v>0</v>
      </c>
      <c r="N13" s="110"/>
      <c r="O13" s="10">
        <v>11131593000</v>
      </c>
      <c r="P13" s="10"/>
      <c r="Q13" s="10">
        <v>0</v>
      </c>
      <c r="R13" s="10"/>
      <c r="S13" s="10">
        <f t="shared" si="1"/>
        <v>11131593000</v>
      </c>
    </row>
    <row r="14" spans="1:19" ht="18" x14ac:dyDescent="0.4">
      <c r="A14" s="110" t="s">
        <v>134</v>
      </c>
      <c r="B14" s="110"/>
      <c r="C14" s="110" t="s">
        <v>271</v>
      </c>
      <c r="D14" s="110"/>
      <c r="E14" s="10">
        <v>800000</v>
      </c>
      <c r="F14" s="110"/>
      <c r="G14" s="10">
        <v>3555</v>
      </c>
      <c r="H14" s="110"/>
      <c r="I14" s="10">
        <v>0</v>
      </c>
      <c r="J14" s="110"/>
      <c r="K14" s="10">
        <v>0</v>
      </c>
      <c r="L14" s="110"/>
      <c r="M14" s="10">
        <f t="shared" si="0"/>
        <v>0</v>
      </c>
      <c r="N14" s="110"/>
      <c r="O14" s="10">
        <v>0</v>
      </c>
      <c r="P14" s="10"/>
      <c r="Q14" s="10">
        <v>0</v>
      </c>
      <c r="R14" s="10"/>
      <c r="S14" s="10">
        <f t="shared" si="1"/>
        <v>0</v>
      </c>
    </row>
    <row r="15" spans="1:19" ht="18" x14ac:dyDescent="0.4">
      <c r="A15" s="110" t="s">
        <v>131</v>
      </c>
      <c r="B15" s="110"/>
      <c r="C15" s="110" t="s">
        <v>272</v>
      </c>
      <c r="D15" s="110"/>
      <c r="E15" s="10">
        <v>2900000</v>
      </c>
      <c r="F15" s="110"/>
      <c r="G15" s="10">
        <v>1940</v>
      </c>
      <c r="H15" s="110"/>
      <c r="I15" s="10">
        <v>0</v>
      </c>
      <c r="J15" s="110"/>
      <c r="K15" s="10">
        <v>0</v>
      </c>
      <c r="L15" s="110"/>
      <c r="M15" s="10">
        <f t="shared" si="0"/>
        <v>0</v>
      </c>
      <c r="N15" s="110"/>
      <c r="O15" s="10">
        <v>23293155200</v>
      </c>
      <c r="P15" s="10"/>
      <c r="Q15" s="10">
        <v>0</v>
      </c>
      <c r="R15" s="10"/>
      <c r="S15" s="10">
        <f t="shared" si="1"/>
        <v>23293155200</v>
      </c>
    </row>
    <row r="16" spans="1:19" ht="18" x14ac:dyDescent="0.4">
      <c r="A16" s="110" t="s">
        <v>123</v>
      </c>
      <c r="B16" s="110"/>
      <c r="C16" s="110" t="s">
        <v>273</v>
      </c>
      <c r="D16" s="110"/>
      <c r="E16" s="10">
        <v>2722290</v>
      </c>
      <c r="F16" s="110"/>
      <c r="G16" s="10">
        <v>1425</v>
      </c>
      <c r="H16" s="110"/>
      <c r="I16" s="10">
        <v>0</v>
      </c>
      <c r="J16" s="110"/>
      <c r="K16" s="10">
        <v>0</v>
      </c>
      <c r="L16" s="110"/>
      <c r="M16" s="10">
        <f t="shared" si="0"/>
        <v>0</v>
      </c>
      <c r="N16" s="110"/>
      <c r="O16" s="10">
        <v>9740575600</v>
      </c>
      <c r="P16" s="10"/>
      <c r="Q16" s="10">
        <v>0</v>
      </c>
      <c r="R16" s="10"/>
      <c r="S16" s="10">
        <f t="shared" si="1"/>
        <v>9740575600</v>
      </c>
    </row>
    <row r="17" spans="1:19" ht="18" x14ac:dyDescent="0.4">
      <c r="A17" s="110" t="s">
        <v>87</v>
      </c>
      <c r="B17" s="110"/>
      <c r="C17" s="110" t="s">
        <v>274</v>
      </c>
      <c r="D17" s="110"/>
      <c r="E17" s="10">
        <v>3629019</v>
      </c>
      <c r="F17" s="110"/>
      <c r="G17" s="10">
        <v>6810</v>
      </c>
      <c r="H17" s="110"/>
      <c r="I17" s="10">
        <v>0</v>
      </c>
      <c r="J17" s="110"/>
      <c r="K17" s="10">
        <v>0</v>
      </c>
      <c r="L17" s="110"/>
      <c r="M17" s="10">
        <f t="shared" si="0"/>
        <v>0</v>
      </c>
      <c r="N17" s="110"/>
      <c r="O17" s="10">
        <v>6789384000</v>
      </c>
      <c r="P17" s="10"/>
      <c r="Q17" s="10">
        <v>0</v>
      </c>
      <c r="R17" s="10"/>
      <c r="S17" s="10">
        <f t="shared" si="1"/>
        <v>6789384000</v>
      </c>
    </row>
    <row r="18" spans="1:19" ht="18" x14ac:dyDescent="0.4">
      <c r="A18" s="110" t="s">
        <v>142</v>
      </c>
      <c r="B18" s="110"/>
      <c r="C18" s="110" t="s">
        <v>275</v>
      </c>
      <c r="D18" s="110"/>
      <c r="E18" s="10">
        <v>1151871</v>
      </c>
      <c r="F18" s="110"/>
      <c r="G18" s="10">
        <v>639</v>
      </c>
      <c r="H18" s="110"/>
      <c r="I18" s="10">
        <v>0</v>
      </c>
      <c r="J18" s="110"/>
      <c r="K18" s="10"/>
      <c r="L18" s="110"/>
      <c r="M18" s="10">
        <f t="shared" si="0"/>
        <v>0</v>
      </c>
      <c r="N18" s="110"/>
      <c r="O18" s="10">
        <v>5626000000</v>
      </c>
      <c r="P18" s="10"/>
      <c r="Q18" s="10">
        <v>-503796</v>
      </c>
      <c r="R18" s="10"/>
      <c r="S18" s="10">
        <f t="shared" si="1"/>
        <v>5625496204</v>
      </c>
    </row>
    <row r="19" spans="1:19" ht="18" x14ac:dyDescent="0.4">
      <c r="A19" s="110" t="s">
        <v>251</v>
      </c>
      <c r="B19" s="110"/>
      <c r="C19" s="110" t="s">
        <v>275</v>
      </c>
      <c r="D19" s="110"/>
      <c r="E19" s="10">
        <v>4630684</v>
      </c>
      <c r="F19" s="110"/>
      <c r="G19" s="10">
        <v>20</v>
      </c>
      <c r="H19" s="110"/>
      <c r="I19" s="10">
        <v>0</v>
      </c>
      <c r="J19" s="110"/>
      <c r="K19" s="10">
        <v>0</v>
      </c>
      <c r="L19" s="110"/>
      <c r="M19" s="10">
        <f t="shared" si="0"/>
        <v>0</v>
      </c>
      <c r="N19" s="110"/>
      <c r="O19" s="10">
        <v>2103082800</v>
      </c>
      <c r="P19" s="10"/>
      <c r="Q19" s="10">
        <v>0</v>
      </c>
      <c r="R19" s="10"/>
      <c r="S19" s="10">
        <f t="shared" si="1"/>
        <v>2103082800</v>
      </c>
    </row>
    <row r="20" spans="1:19" ht="18" x14ac:dyDescent="0.4">
      <c r="A20" s="110" t="s">
        <v>89</v>
      </c>
      <c r="B20" s="110"/>
      <c r="C20" s="110" t="s">
        <v>276</v>
      </c>
      <c r="D20" s="110"/>
      <c r="E20" s="10">
        <v>29075092</v>
      </c>
      <c r="F20" s="110"/>
      <c r="G20" s="10">
        <v>380</v>
      </c>
      <c r="H20" s="110"/>
      <c r="I20" s="10">
        <v>0</v>
      </c>
      <c r="J20" s="110"/>
      <c r="K20" s="10">
        <v>0</v>
      </c>
      <c r="L20" s="110"/>
      <c r="M20" s="10">
        <f t="shared" si="0"/>
        <v>0</v>
      </c>
      <c r="N20" s="110"/>
      <c r="O20" s="10">
        <v>0</v>
      </c>
      <c r="P20" s="10"/>
      <c r="Q20" s="10">
        <v>0</v>
      </c>
      <c r="R20" s="10"/>
      <c r="S20" s="10">
        <f t="shared" si="1"/>
        <v>0</v>
      </c>
    </row>
    <row r="21" spans="1:19" ht="18" x14ac:dyDescent="0.4">
      <c r="A21" s="110" t="s">
        <v>143</v>
      </c>
      <c r="B21" s="110"/>
      <c r="C21" s="110" t="s">
        <v>276</v>
      </c>
      <c r="D21" s="110"/>
      <c r="E21" s="10">
        <v>1280633</v>
      </c>
      <c r="F21" s="110"/>
      <c r="G21" s="10">
        <v>10000</v>
      </c>
      <c r="H21" s="110"/>
      <c r="I21" s="10">
        <v>0</v>
      </c>
      <c r="J21" s="110"/>
      <c r="K21" s="10">
        <v>0</v>
      </c>
      <c r="L21" s="110"/>
      <c r="M21" s="10">
        <f t="shared" si="0"/>
        <v>0</v>
      </c>
      <c r="N21" s="110"/>
      <c r="O21" s="10">
        <v>0</v>
      </c>
      <c r="P21" s="10"/>
      <c r="Q21" s="10">
        <v>0</v>
      </c>
      <c r="R21" s="10"/>
      <c r="S21" s="10">
        <f t="shared" si="1"/>
        <v>0</v>
      </c>
    </row>
    <row r="22" spans="1:19" ht="18" x14ac:dyDescent="0.4">
      <c r="A22" s="110" t="s">
        <v>202</v>
      </c>
      <c r="B22" s="110"/>
      <c r="C22" s="110" t="s">
        <v>277</v>
      </c>
      <c r="D22" s="110"/>
      <c r="E22" s="10">
        <v>16084015</v>
      </c>
      <c r="F22" s="110"/>
      <c r="G22" s="10">
        <v>637</v>
      </c>
      <c r="H22" s="110"/>
      <c r="I22" s="10">
        <v>0</v>
      </c>
      <c r="J22" s="110"/>
      <c r="K22" s="10">
        <v>0</v>
      </c>
      <c r="L22" s="110"/>
      <c r="M22" s="10">
        <f t="shared" si="0"/>
        <v>0</v>
      </c>
      <c r="N22" s="110"/>
      <c r="O22" s="10">
        <v>8645264439</v>
      </c>
      <c r="P22" s="10"/>
      <c r="Q22" s="10">
        <v>0</v>
      </c>
      <c r="R22" s="10"/>
      <c r="S22" s="10">
        <f t="shared" si="1"/>
        <v>8645264439</v>
      </c>
    </row>
    <row r="23" spans="1:19" ht="18" x14ac:dyDescent="0.4">
      <c r="A23" s="110" t="s">
        <v>210</v>
      </c>
      <c r="B23" s="110"/>
      <c r="C23" s="110" t="s">
        <v>277</v>
      </c>
      <c r="D23" s="110"/>
      <c r="E23" s="10">
        <v>10624436</v>
      </c>
      <c r="F23" s="110"/>
      <c r="G23" s="10">
        <v>390</v>
      </c>
      <c r="H23" s="110"/>
      <c r="I23" s="10">
        <v>0</v>
      </c>
      <c r="J23" s="110"/>
      <c r="K23" s="10">
        <v>0</v>
      </c>
      <c r="L23" s="110"/>
      <c r="M23" s="10">
        <f t="shared" si="0"/>
        <v>0</v>
      </c>
      <c r="N23" s="110"/>
      <c r="O23" s="10">
        <v>0</v>
      </c>
      <c r="P23" s="10"/>
      <c r="Q23" s="10">
        <v>0</v>
      </c>
      <c r="R23" s="10"/>
      <c r="S23" s="10">
        <f t="shared" si="1"/>
        <v>0</v>
      </c>
    </row>
    <row r="24" spans="1:19" ht="18" x14ac:dyDescent="0.4">
      <c r="A24" s="110" t="s">
        <v>124</v>
      </c>
      <c r="B24" s="110"/>
      <c r="C24" s="110" t="s">
        <v>278</v>
      </c>
      <c r="D24" s="110"/>
      <c r="E24" s="10">
        <v>3014226</v>
      </c>
      <c r="F24" s="110"/>
      <c r="G24" s="10">
        <v>500</v>
      </c>
      <c r="H24" s="110"/>
      <c r="I24" s="10">
        <v>0</v>
      </c>
      <c r="J24" s="110"/>
      <c r="K24" s="10">
        <v>0</v>
      </c>
      <c r="L24" s="110"/>
      <c r="M24" s="10">
        <f t="shared" si="0"/>
        <v>0</v>
      </c>
      <c r="N24" s="110"/>
      <c r="O24" s="10">
        <v>2844000000</v>
      </c>
      <c r="P24" s="10"/>
      <c r="Q24" s="10">
        <v>0</v>
      </c>
      <c r="R24" s="10"/>
      <c r="S24" s="10">
        <f t="shared" si="1"/>
        <v>2844000000</v>
      </c>
    </row>
    <row r="25" spans="1:19" ht="18" x14ac:dyDescent="0.4">
      <c r="A25" s="110" t="s">
        <v>200</v>
      </c>
      <c r="B25" s="110"/>
      <c r="C25" s="110" t="s">
        <v>279</v>
      </c>
      <c r="D25" s="110"/>
      <c r="E25" s="10">
        <v>2715458</v>
      </c>
      <c r="F25" s="110"/>
      <c r="G25" s="10">
        <v>35</v>
      </c>
      <c r="H25" s="110"/>
      <c r="I25" s="10">
        <v>0</v>
      </c>
      <c r="J25" s="110"/>
      <c r="K25" s="10">
        <v>0</v>
      </c>
      <c r="L25" s="110"/>
      <c r="M25" s="10">
        <f t="shared" si="0"/>
        <v>0</v>
      </c>
      <c r="N25" s="110"/>
      <c r="O25" s="10">
        <v>0</v>
      </c>
      <c r="P25" s="10"/>
      <c r="Q25" s="10">
        <v>0</v>
      </c>
      <c r="R25" s="10"/>
      <c r="S25" s="10">
        <f t="shared" si="1"/>
        <v>0</v>
      </c>
    </row>
    <row r="26" spans="1:19" ht="18" x14ac:dyDescent="0.4">
      <c r="A26" s="110" t="s">
        <v>174</v>
      </c>
      <c r="B26" s="110"/>
      <c r="C26" s="110" t="s">
        <v>277</v>
      </c>
      <c r="D26" s="110"/>
      <c r="E26" s="10">
        <v>14329601</v>
      </c>
      <c r="F26" s="110"/>
      <c r="G26" s="10">
        <v>266</v>
      </c>
      <c r="H26" s="110"/>
      <c r="I26" s="10">
        <v>0</v>
      </c>
      <c r="J26" s="110"/>
      <c r="K26" s="10">
        <v>0</v>
      </c>
      <c r="L26" s="110"/>
      <c r="M26" s="10">
        <f t="shared" si="0"/>
        <v>0</v>
      </c>
      <c r="N26" s="110"/>
      <c r="O26" s="10">
        <v>1592783200</v>
      </c>
      <c r="P26" s="10"/>
      <c r="Q26" s="10">
        <v>0</v>
      </c>
      <c r="R26" s="10"/>
      <c r="S26" s="10">
        <f t="shared" si="1"/>
        <v>1592783200</v>
      </c>
    </row>
    <row r="27" spans="1:19" ht="18" x14ac:dyDescent="0.4">
      <c r="A27" s="110" t="s">
        <v>165</v>
      </c>
      <c r="B27" s="110"/>
      <c r="C27" s="110" t="s">
        <v>286</v>
      </c>
      <c r="D27" s="110"/>
      <c r="E27" s="10">
        <v>8437108</v>
      </c>
      <c r="F27" s="110"/>
      <c r="G27" s="10">
        <v>480</v>
      </c>
      <c r="H27" s="110"/>
      <c r="I27" s="10">
        <v>0</v>
      </c>
      <c r="J27" s="110"/>
      <c r="K27" s="10">
        <v>0</v>
      </c>
      <c r="L27" s="110"/>
      <c r="M27" s="10">
        <f t="shared" si="0"/>
        <v>0</v>
      </c>
      <c r="N27" s="110"/>
      <c r="O27" s="10">
        <v>34362245880</v>
      </c>
      <c r="P27" s="10"/>
      <c r="Q27" s="10">
        <v>0</v>
      </c>
      <c r="R27" s="10"/>
      <c r="S27" s="10">
        <f t="shared" si="1"/>
        <v>34362245880</v>
      </c>
    </row>
    <row r="28" spans="1:19" ht="18" x14ac:dyDescent="0.4">
      <c r="A28" s="110" t="s">
        <v>184</v>
      </c>
      <c r="B28" s="110"/>
      <c r="C28" s="110" t="s">
        <v>287</v>
      </c>
      <c r="D28" s="110"/>
      <c r="E28" s="10">
        <v>2606713</v>
      </c>
      <c r="F28" s="110"/>
      <c r="G28" s="10">
        <v>2300</v>
      </c>
      <c r="H28" s="110"/>
      <c r="I28" s="10">
        <v>0</v>
      </c>
      <c r="J28" s="110"/>
      <c r="K28" s="10">
        <v>0</v>
      </c>
      <c r="L28" s="110"/>
      <c r="M28" s="10">
        <f t="shared" si="0"/>
        <v>0</v>
      </c>
      <c r="N28" s="110"/>
      <c r="O28" s="10">
        <v>0</v>
      </c>
      <c r="P28" s="10"/>
      <c r="Q28" s="10">
        <v>0</v>
      </c>
      <c r="R28" s="10"/>
      <c r="S28" s="10">
        <f t="shared" si="1"/>
        <v>0</v>
      </c>
    </row>
    <row r="29" spans="1:19" ht="18" x14ac:dyDescent="0.4">
      <c r="A29" s="110" t="s">
        <v>213</v>
      </c>
      <c r="B29" s="110"/>
      <c r="C29" s="110" t="s">
        <v>288</v>
      </c>
      <c r="D29" s="110"/>
      <c r="E29" s="10">
        <v>10360127</v>
      </c>
      <c r="F29" s="110"/>
      <c r="G29" s="10">
        <v>135</v>
      </c>
      <c r="H29" s="110"/>
      <c r="I29" s="10">
        <v>0</v>
      </c>
      <c r="J29" s="110"/>
      <c r="K29" s="10">
        <v>0</v>
      </c>
      <c r="L29" s="110"/>
      <c r="M29" s="10">
        <f t="shared" si="0"/>
        <v>0</v>
      </c>
      <c r="N29" s="110"/>
      <c r="O29" s="10">
        <v>15135944712</v>
      </c>
      <c r="P29" s="10"/>
      <c r="Q29" s="10">
        <v>0</v>
      </c>
      <c r="R29" s="10"/>
      <c r="S29" s="10">
        <f t="shared" si="1"/>
        <v>15135944712</v>
      </c>
    </row>
    <row r="30" spans="1:19" ht="18" x14ac:dyDescent="0.4">
      <c r="A30" s="110" t="s">
        <v>196</v>
      </c>
      <c r="B30" s="110"/>
      <c r="C30" s="110" t="s">
        <v>289</v>
      </c>
      <c r="D30" s="110"/>
      <c r="E30" s="10">
        <v>1379143</v>
      </c>
      <c r="F30" s="110"/>
      <c r="G30" s="10">
        <v>1000</v>
      </c>
      <c r="H30" s="110"/>
      <c r="I30" s="10">
        <v>0</v>
      </c>
      <c r="J30" s="110"/>
      <c r="K30" s="10">
        <v>0</v>
      </c>
      <c r="L30" s="110"/>
      <c r="M30" s="10">
        <f t="shared" si="0"/>
        <v>0</v>
      </c>
      <c r="N30" s="110"/>
      <c r="O30" s="10">
        <v>0</v>
      </c>
      <c r="P30" s="10"/>
      <c r="Q30" s="10">
        <v>0</v>
      </c>
      <c r="R30" s="10"/>
      <c r="S30" s="10">
        <f t="shared" si="1"/>
        <v>0</v>
      </c>
    </row>
    <row r="31" spans="1:19" ht="18" x14ac:dyDescent="0.4">
      <c r="A31" s="110" t="s">
        <v>207</v>
      </c>
      <c r="B31" s="110"/>
      <c r="C31" s="110" t="s">
        <v>290</v>
      </c>
      <c r="D31" s="110"/>
      <c r="E31" s="10">
        <v>149441026</v>
      </c>
      <c r="F31" s="110"/>
      <c r="G31" s="10">
        <v>40</v>
      </c>
      <c r="H31" s="110"/>
      <c r="I31" s="10">
        <v>0</v>
      </c>
      <c r="J31" s="110"/>
      <c r="K31" s="10">
        <v>0</v>
      </c>
      <c r="L31" s="110"/>
      <c r="M31" s="10">
        <f t="shared" si="0"/>
        <v>0</v>
      </c>
      <c r="N31" s="110"/>
      <c r="O31" s="10">
        <v>582726600</v>
      </c>
      <c r="P31" s="10"/>
      <c r="Q31" s="10">
        <v>0</v>
      </c>
      <c r="R31" s="10"/>
      <c r="S31" s="10">
        <f t="shared" si="1"/>
        <v>582726600</v>
      </c>
    </row>
    <row r="32" spans="1:19" ht="18" x14ac:dyDescent="0.4">
      <c r="A32" s="110" t="s">
        <v>266</v>
      </c>
      <c r="B32" s="110"/>
      <c r="C32" s="110" t="s">
        <v>290</v>
      </c>
      <c r="D32" s="110"/>
      <c r="E32" s="10">
        <v>7883284</v>
      </c>
      <c r="F32" s="110"/>
      <c r="G32" s="10">
        <v>375</v>
      </c>
      <c r="H32" s="110"/>
      <c r="I32" s="10">
        <v>0</v>
      </c>
      <c r="J32" s="110"/>
      <c r="K32" s="10">
        <v>0</v>
      </c>
      <c r="L32" s="110"/>
      <c r="M32" s="10">
        <f t="shared" si="0"/>
        <v>0</v>
      </c>
      <c r="N32" s="110"/>
      <c r="O32" s="10">
        <v>0</v>
      </c>
      <c r="P32" s="10"/>
      <c r="Q32" s="10">
        <v>0</v>
      </c>
      <c r="R32" s="10"/>
      <c r="S32" s="10">
        <f t="shared" si="1"/>
        <v>0</v>
      </c>
    </row>
    <row r="33" spans="1:19" ht="18" x14ac:dyDescent="0.4">
      <c r="A33" s="110" t="s">
        <v>252</v>
      </c>
      <c r="B33" s="110"/>
      <c r="C33" s="110" t="s">
        <v>291</v>
      </c>
      <c r="D33" s="110"/>
      <c r="E33" s="10">
        <v>9685272</v>
      </c>
      <c r="F33" s="110"/>
      <c r="G33" s="10">
        <v>600</v>
      </c>
      <c r="H33" s="110"/>
      <c r="I33" s="10">
        <v>0</v>
      </c>
      <c r="J33" s="110"/>
      <c r="K33" s="10">
        <v>0</v>
      </c>
      <c r="L33" s="110"/>
      <c r="M33" s="10">
        <f t="shared" si="0"/>
        <v>0</v>
      </c>
      <c r="N33" s="110"/>
      <c r="O33" s="10">
        <v>2137241400</v>
      </c>
      <c r="P33" s="10"/>
      <c r="Q33" s="10">
        <v>0</v>
      </c>
      <c r="R33" s="10"/>
      <c r="S33" s="10">
        <f t="shared" si="1"/>
        <v>2137241400</v>
      </c>
    </row>
    <row r="34" spans="1:19" ht="18" x14ac:dyDescent="0.4">
      <c r="A34" s="110" t="s">
        <v>122</v>
      </c>
      <c r="B34" s="110"/>
      <c r="C34" s="110" t="s">
        <v>291</v>
      </c>
      <c r="D34" s="110"/>
      <c r="E34" s="10">
        <v>300000</v>
      </c>
      <c r="F34" s="110"/>
      <c r="G34" s="10">
        <v>2440</v>
      </c>
      <c r="H34" s="110"/>
      <c r="I34" s="10">
        <v>0</v>
      </c>
      <c r="J34" s="110"/>
      <c r="K34" s="10">
        <v>0</v>
      </c>
      <c r="L34" s="110"/>
      <c r="M34" s="10">
        <f t="shared" si="0"/>
        <v>0</v>
      </c>
      <c r="N34" s="110"/>
      <c r="O34" s="10">
        <v>102056584</v>
      </c>
      <c r="P34" s="10"/>
      <c r="Q34" s="10">
        <v>0</v>
      </c>
      <c r="R34" s="10"/>
      <c r="S34" s="10">
        <f t="shared" si="1"/>
        <v>102056584</v>
      </c>
    </row>
    <row r="35" spans="1:19" ht="18" x14ac:dyDescent="0.4">
      <c r="A35" s="110" t="s">
        <v>230</v>
      </c>
      <c r="B35" s="110"/>
      <c r="C35" s="110" t="s">
        <v>292</v>
      </c>
      <c r="D35" s="110"/>
      <c r="E35" s="10">
        <v>1804483</v>
      </c>
      <c r="F35" s="110"/>
      <c r="G35" s="10">
        <v>2000</v>
      </c>
      <c r="H35" s="110"/>
      <c r="I35" s="10">
        <v>0</v>
      </c>
      <c r="J35" s="110"/>
      <c r="K35" s="10">
        <v>0</v>
      </c>
      <c r="L35" s="110"/>
      <c r="M35" s="10">
        <f t="shared" si="0"/>
        <v>0</v>
      </c>
      <c r="N35" s="110"/>
      <c r="O35" s="10">
        <v>735541773</v>
      </c>
      <c r="P35" s="10"/>
      <c r="Q35" s="10">
        <v>0</v>
      </c>
      <c r="R35" s="10"/>
      <c r="S35" s="10">
        <f t="shared" si="1"/>
        <v>735541773</v>
      </c>
    </row>
    <row r="36" spans="1:19" ht="18" x14ac:dyDescent="0.4">
      <c r="A36" s="110" t="s">
        <v>129</v>
      </c>
      <c r="B36" s="110"/>
      <c r="C36" s="110" t="s">
        <v>292</v>
      </c>
      <c r="D36" s="110"/>
      <c r="E36" s="10">
        <v>34787770</v>
      </c>
      <c r="F36" s="110"/>
      <c r="G36" s="10">
        <v>280</v>
      </c>
      <c r="H36" s="110"/>
      <c r="I36" s="10">
        <v>0</v>
      </c>
      <c r="J36" s="110"/>
      <c r="K36" s="10">
        <v>0</v>
      </c>
      <c r="L36" s="110"/>
      <c r="M36" s="10">
        <f t="shared" si="0"/>
        <v>0</v>
      </c>
      <c r="N36" s="110"/>
      <c r="O36" s="10">
        <v>12806330000</v>
      </c>
      <c r="P36" s="10"/>
      <c r="Q36" s="10">
        <v>0</v>
      </c>
      <c r="R36" s="10"/>
      <c r="S36" s="10">
        <f t="shared" si="1"/>
        <v>12806330000</v>
      </c>
    </row>
    <row r="37" spans="1:19" ht="18" x14ac:dyDescent="0.4">
      <c r="A37" s="110" t="s">
        <v>238</v>
      </c>
      <c r="B37" s="110"/>
      <c r="C37" s="110" t="s">
        <v>293</v>
      </c>
      <c r="D37" s="110"/>
      <c r="E37" s="10">
        <v>5335804</v>
      </c>
      <c r="F37" s="110"/>
      <c r="G37" s="10">
        <v>1160</v>
      </c>
      <c r="H37" s="110"/>
      <c r="I37" s="10">
        <v>0</v>
      </c>
      <c r="J37" s="110"/>
      <c r="K37" s="10">
        <v>0</v>
      </c>
      <c r="L37" s="110"/>
      <c r="M37" s="10">
        <f t="shared" si="0"/>
        <v>0</v>
      </c>
      <c r="N37" s="110"/>
      <c r="O37" s="10">
        <v>82922161534</v>
      </c>
      <c r="P37" s="10"/>
      <c r="Q37" s="10">
        <v>0</v>
      </c>
      <c r="R37" s="10"/>
      <c r="S37" s="10">
        <f t="shared" si="1"/>
        <v>82922161534</v>
      </c>
    </row>
    <row r="38" spans="1:19" ht="18" x14ac:dyDescent="0.4">
      <c r="A38" s="110" t="s">
        <v>85</v>
      </c>
      <c r="B38" s="110"/>
      <c r="C38" s="110" t="s">
        <v>294</v>
      </c>
      <c r="D38" s="110"/>
      <c r="E38" s="10">
        <v>10391064</v>
      </c>
      <c r="F38" s="110"/>
      <c r="G38" s="10">
        <v>650</v>
      </c>
      <c r="H38" s="110"/>
      <c r="I38" s="10">
        <v>0</v>
      </c>
      <c r="J38" s="110"/>
      <c r="K38" s="10">
        <v>0</v>
      </c>
      <c r="L38" s="110"/>
      <c r="M38" s="10">
        <f t="shared" si="0"/>
        <v>0</v>
      </c>
      <c r="N38" s="110"/>
      <c r="O38" s="10">
        <v>46577699</v>
      </c>
      <c r="P38" s="10"/>
      <c r="Q38" s="10">
        <v>0</v>
      </c>
      <c r="R38" s="10"/>
      <c r="S38" s="10">
        <f t="shared" si="1"/>
        <v>46577699</v>
      </c>
    </row>
    <row r="39" spans="1:19" ht="18" x14ac:dyDescent="0.4">
      <c r="A39" s="110" t="s">
        <v>232</v>
      </c>
      <c r="B39" s="110"/>
      <c r="C39" s="110" t="s">
        <v>294</v>
      </c>
      <c r="D39" s="110"/>
      <c r="E39" s="10">
        <v>11106267</v>
      </c>
      <c r="F39" s="110"/>
      <c r="G39" s="10">
        <v>220</v>
      </c>
      <c r="H39" s="110"/>
      <c r="I39" s="10">
        <v>0</v>
      </c>
      <c r="J39" s="110"/>
      <c r="K39" s="10">
        <v>0</v>
      </c>
      <c r="L39" s="110"/>
      <c r="M39" s="10">
        <f t="shared" si="0"/>
        <v>0</v>
      </c>
      <c r="N39" s="110"/>
      <c r="O39" s="10">
        <v>0</v>
      </c>
      <c r="P39" s="10"/>
      <c r="Q39" s="10">
        <v>0</v>
      </c>
      <c r="R39" s="10"/>
      <c r="S39" s="10">
        <f t="shared" si="1"/>
        <v>0</v>
      </c>
    </row>
    <row r="40" spans="1:19" ht="18" x14ac:dyDescent="0.4">
      <c r="A40" s="110" t="s">
        <v>178</v>
      </c>
      <c r="B40" s="110"/>
      <c r="C40" s="110" t="s">
        <v>294</v>
      </c>
      <c r="D40" s="110"/>
      <c r="E40" s="10">
        <v>865509</v>
      </c>
      <c r="F40" s="110"/>
      <c r="G40" s="10">
        <v>1430</v>
      </c>
      <c r="H40" s="110"/>
      <c r="I40" s="10">
        <v>0</v>
      </c>
      <c r="J40" s="110"/>
      <c r="K40" s="10">
        <v>0</v>
      </c>
      <c r="L40" s="110"/>
      <c r="M40" s="10">
        <f t="shared" si="0"/>
        <v>0</v>
      </c>
      <c r="N40" s="110"/>
      <c r="O40" s="10">
        <v>569599800</v>
      </c>
      <c r="P40" s="10"/>
      <c r="Q40" s="10">
        <v>0</v>
      </c>
      <c r="R40" s="10"/>
      <c r="S40" s="10">
        <f t="shared" si="1"/>
        <v>569599800</v>
      </c>
    </row>
    <row r="41" spans="1:19" ht="18" x14ac:dyDescent="0.4">
      <c r="A41" s="110" t="s">
        <v>243</v>
      </c>
      <c r="B41" s="110"/>
      <c r="C41" s="110" t="s">
        <v>295</v>
      </c>
      <c r="D41" s="110"/>
      <c r="E41" s="10">
        <v>8060416</v>
      </c>
      <c r="F41" s="110"/>
      <c r="G41" s="10">
        <v>800</v>
      </c>
      <c r="H41" s="110"/>
      <c r="I41" s="10">
        <v>0</v>
      </c>
      <c r="J41" s="110"/>
      <c r="K41" s="10">
        <v>0</v>
      </c>
      <c r="L41" s="110"/>
      <c r="M41" s="10">
        <f t="shared" si="0"/>
        <v>0</v>
      </c>
      <c r="N41" s="110"/>
      <c r="O41" s="10">
        <v>0</v>
      </c>
      <c r="P41" s="10"/>
      <c r="Q41" s="10">
        <v>0</v>
      </c>
      <c r="R41" s="10"/>
      <c r="S41" s="10">
        <f t="shared" si="1"/>
        <v>0</v>
      </c>
    </row>
    <row r="42" spans="1:19" ht="18" x14ac:dyDescent="0.4">
      <c r="A42" s="110" t="s">
        <v>82</v>
      </c>
      <c r="B42" s="110"/>
      <c r="C42" s="110" t="s">
        <v>295</v>
      </c>
      <c r="D42" s="110"/>
      <c r="E42" s="10">
        <v>5269916</v>
      </c>
      <c r="F42" s="110"/>
      <c r="G42" s="10">
        <v>970</v>
      </c>
      <c r="H42" s="110"/>
      <c r="I42" s="10">
        <v>0</v>
      </c>
      <c r="J42" s="110"/>
      <c r="K42" s="10">
        <v>0</v>
      </c>
      <c r="L42" s="110"/>
      <c r="M42" s="10">
        <f t="shared" si="0"/>
        <v>0</v>
      </c>
      <c r="N42" s="110"/>
      <c r="O42" s="10">
        <v>0</v>
      </c>
      <c r="P42" s="10"/>
      <c r="Q42" s="10">
        <v>0</v>
      </c>
      <c r="R42" s="10"/>
      <c r="S42" s="10">
        <f t="shared" si="1"/>
        <v>0</v>
      </c>
    </row>
    <row r="43" spans="1:19" ht="18" x14ac:dyDescent="0.4">
      <c r="A43" s="110" t="s">
        <v>155</v>
      </c>
      <c r="B43" s="110"/>
      <c r="C43" s="110" t="s">
        <v>296</v>
      </c>
      <c r="D43" s="110"/>
      <c r="E43" s="10">
        <v>31798692</v>
      </c>
      <c r="F43" s="110"/>
      <c r="G43" s="10">
        <v>240</v>
      </c>
      <c r="H43" s="110"/>
      <c r="I43" s="10">
        <v>0</v>
      </c>
      <c r="J43" s="110"/>
      <c r="K43" s="10">
        <v>0</v>
      </c>
      <c r="L43" s="110"/>
      <c r="M43" s="10">
        <f t="shared" si="0"/>
        <v>0</v>
      </c>
      <c r="N43" s="110"/>
      <c r="O43" s="10">
        <v>17029458787</v>
      </c>
      <c r="P43" s="10"/>
      <c r="Q43" s="10">
        <v>0</v>
      </c>
      <c r="R43" s="10"/>
      <c r="S43" s="10">
        <f t="shared" si="1"/>
        <v>17029458787</v>
      </c>
    </row>
    <row r="44" spans="1:19" ht="18" x14ac:dyDescent="0.4">
      <c r="A44" s="110" t="s">
        <v>106</v>
      </c>
      <c r="B44" s="110"/>
      <c r="C44" s="110" t="s">
        <v>297</v>
      </c>
      <c r="D44" s="110"/>
      <c r="E44" s="10">
        <v>561831</v>
      </c>
      <c r="F44" s="110"/>
      <c r="G44" s="10">
        <v>12050</v>
      </c>
      <c r="H44" s="110"/>
      <c r="I44" s="10">
        <v>0</v>
      </c>
      <c r="J44" s="110"/>
      <c r="K44" s="10">
        <v>0</v>
      </c>
      <c r="L44" s="110"/>
      <c r="M44" s="10">
        <f t="shared" si="0"/>
        <v>0</v>
      </c>
      <c r="N44" s="110"/>
      <c r="O44" s="10">
        <v>0</v>
      </c>
      <c r="P44" s="10"/>
      <c r="Q44" s="10">
        <v>0</v>
      </c>
      <c r="R44" s="10"/>
      <c r="S44" s="10">
        <f t="shared" si="1"/>
        <v>0</v>
      </c>
    </row>
    <row r="45" spans="1:19" ht="18" x14ac:dyDescent="0.4">
      <c r="A45" s="110" t="s">
        <v>166</v>
      </c>
      <c r="B45" s="110"/>
      <c r="C45" s="110" t="s">
        <v>297</v>
      </c>
      <c r="D45" s="110"/>
      <c r="E45" s="10">
        <v>66563266</v>
      </c>
      <c r="F45" s="110"/>
      <c r="G45" s="10">
        <v>380</v>
      </c>
      <c r="H45" s="110"/>
      <c r="I45" s="10">
        <v>0</v>
      </c>
      <c r="J45" s="110"/>
      <c r="K45" s="10">
        <v>0</v>
      </c>
      <c r="L45" s="110"/>
      <c r="M45" s="10">
        <f t="shared" si="0"/>
        <v>0</v>
      </c>
      <c r="N45" s="110"/>
      <c r="O45" s="10">
        <v>38138908080</v>
      </c>
      <c r="P45" s="10"/>
      <c r="Q45" s="10">
        <v>0</v>
      </c>
      <c r="R45" s="10"/>
      <c r="S45" s="10">
        <f t="shared" si="1"/>
        <v>38138908080</v>
      </c>
    </row>
    <row r="46" spans="1:19" ht="18" x14ac:dyDescent="0.4">
      <c r="A46" s="110" t="s">
        <v>172</v>
      </c>
      <c r="B46" s="110"/>
      <c r="C46" s="110" t="s">
        <v>297</v>
      </c>
      <c r="D46" s="110"/>
      <c r="E46" s="10">
        <v>86211326</v>
      </c>
      <c r="F46" s="110"/>
      <c r="G46" s="10">
        <v>310</v>
      </c>
      <c r="H46" s="110"/>
      <c r="I46" s="10">
        <v>0</v>
      </c>
      <c r="J46" s="110"/>
      <c r="K46" s="10">
        <v>0</v>
      </c>
      <c r="L46" s="110"/>
      <c r="M46" s="10">
        <f t="shared" si="0"/>
        <v>0</v>
      </c>
      <c r="N46" s="110"/>
      <c r="O46" s="10">
        <v>10007533200</v>
      </c>
      <c r="P46" s="10"/>
      <c r="Q46" s="10">
        <v>0</v>
      </c>
      <c r="R46" s="10"/>
      <c r="S46" s="10">
        <f t="shared" si="1"/>
        <v>10007533200</v>
      </c>
    </row>
    <row r="47" spans="1:19" ht="18" x14ac:dyDescent="0.4">
      <c r="A47" s="110" t="s">
        <v>229</v>
      </c>
      <c r="B47" s="110"/>
      <c r="C47" s="110" t="s">
        <v>298</v>
      </c>
      <c r="D47" s="110"/>
      <c r="E47" s="10">
        <v>3578234</v>
      </c>
      <c r="F47" s="110"/>
      <c r="G47" s="10">
        <v>20</v>
      </c>
      <c r="H47" s="110"/>
      <c r="I47" s="10">
        <v>0</v>
      </c>
      <c r="J47" s="110"/>
      <c r="K47" s="10">
        <v>0</v>
      </c>
      <c r="L47" s="110"/>
      <c r="M47" s="10">
        <f t="shared" si="0"/>
        <v>0</v>
      </c>
      <c r="N47" s="110"/>
      <c r="O47" s="10">
        <v>0</v>
      </c>
      <c r="P47" s="10"/>
      <c r="Q47" s="10">
        <v>0</v>
      </c>
      <c r="R47" s="10"/>
      <c r="S47" s="10">
        <f t="shared" si="1"/>
        <v>0</v>
      </c>
    </row>
    <row r="48" spans="1:19" ht="18" x14ac:dyDescent="0.4">
      <c r="A48" s="110" t="s">
        <v>254</v>
      </c>
      <c r="B48" s="110"/>
      <c r="C48" s="110" t="s">
        <v>298</v>
      </c>
      <c r="D48" s="110"/>
      <c r="E48" s="10">
        <v>1615733</v>
      </c>
      <c r="F48" s="110"/>
      <c r="G48" s="10">
        <v>3400</v>
      </c>
      <c r="H48" s="110"/>
      <c r="I48" s="10">
        <v>0</v>
      </c>
      <c r="J48" s="110"/>
      <c r="K48" s="10">
        <v>0</v>
      </c>
      <c r="L48" s="110"/>
      <c r="M48" s="10">
        <f t="shared" si="0"/>
        <v>0</v>
      </c>
      <c r="N48" s="110"/>
      <c r="O48" s="10">
        <v>0</v>
      </c>
      <c r="P48" s="10"/>
      <c r="Q48" s="10">
        <v>0</v>
      </c>
      <c r="R48" s="10"/>
      <c r="S48" s="10">
        <f t="shared" si="1"/>
        <v>0</v>
      </c>
    </row>
    <row r="49" spans="1:19" ht="18" x14ac:dyDescent="0.4">
      <c r="A49" s="110" t="s">
        <v>233</v>
      </c>
      <c r="B49" s="110"/>
      <c r="C49" s="110" t="s">
        <v>299</v>
      </c>
      <c r="D49" s="110"/>
      <c r="E49" s="10">
        <v>12173627</v>
      </c>
      <c r="F49" s="110"/>
      <c r="G49" s="10">
        <v>120</v>
      </c>
      <c r="H49" s="110"/>
      <c r="I49" s="10">
        <v>0</v>
      </c>
      <c r="J49" s="110"/>
      <c r="K49" s="10">
        <v>0</v>
      </c>
      <c r="L49" s="110"/>
      <c r="M49" s="10">
        <f t="shared" si="0"/>
        <v>0</v>
      </c>
      <c r="N49" s="110"/>
      <c r="O49" s="10">
        <v>2330139500</v>
      </c>
      <c r="P49" s="10"/>
      <c r="Q49" s="10">
        <v>0</v>
      </c>
      <c r="R49" s="10"/>
      <c r="S49" s="10">
        <f t="shared" si="1"/>
        <v>2330139500</v>
      </c>
    </row>
    <row r="50" spans="1:19" ht="18" x14ac:dyDescent="0.4">
      <c r="A50" s="110" t="s">
        <v>245</v>
      </c>
      <c r="B50" s="110"/>
      <c r="C50" s="110" t="s">
        <v>299</v>
      </c>
      <c r="D50" s="110"/>
      <c r="E50" s="10">
        <v>12439782</v>
      </c>
      <c r="F50" s="110"/>
      <c r="G50" s="10">
        <v>900</v>
      </c>
      <c r="H50" s="110"/>
      <c r="I50" s="10">
        <v>0</v>
      </c>
      <c r="J50" s="110"/>
      <c r="K50" s="10">
        <v>0</v>
      </c>
      <c r="L50" s="110"/>
      <c r="M50" s="10">
        <f t="shared" si="0"/>
        <v>0</v>
      </c>
      <c r="N50" s="110"/>
      <c r="O50" s="10">
        <v>0</v>
      </c>
      <c r="P50" s="10"/>
      <c r="Q50" s="10">
        <v>0</v>
      </c>
      <c r="R50" s="10"/>
      <c r="S50" s="10">
        <f t="shared" si="1"/>
        <v>0</v>
      </c>
    </row>
    <row r="51" spans="1:19" ht="18" x14ac:dyDescent="0.4">
      <c r="A51" s="110" t="s">
        <v>242</v>
      </c>
      <c r="B51" s="110"/>
      <c r="C51" s="110" t="s">
        <v>300</v>
      </c>
      <c r="D51" s="110"/>
      <c r="E51" s="10">
        <v>4146531</v>
      </c>
      <c r="F51" s="110"/>
      <c r="G51" s="10">
        <v>17</v>
      </c>
      <c r="H51" s="110"/>
      <c r="I51" s="10">
        <v>0</v>
      </c>
      <c r="J51" s="110"/>
      <c r="K51" s="10">
        <v>0</v>
      </c>
      <c r="L51" s="110"/>
      <c r="M51" s="10">
        <f t="shared" si="0"/>
        <v>0</v>
      </c>
      <c r="N51" s="110"/>
      <c r="O51" s="10">
        <v>1394909200</v>
      </c>
      <c r="P51" s="10"/>
      <c r="Q51" s="10">
        <v>0</v>
      </c>
      <c r="R51" s="10"/>
      <c r="S51" s="10">
        <f t="shared" si="1"/>
        <v>1394909200</v>
      </c>
    </row>
    <row r="52" spans="1:19" ht="18" x14ac:dyDescent="0.4">
      <c r="A52" s="110" t="s">
        <v>211</v>
      </c>
      <c r="B52" s="110"/>
      <c r="C52" s="110" t="s">
        <v>300</v>
      </c>
      <c r="D52" s="110"/>
      <c r="E52" s="10">
        <v>2640710</v>
      </c>
      <c r="F52" s="110"/>
      <c r="G52" s="10">
        <v>300</v>
      </c>
      <c r="H52" s="110"/>
      <c r="I52" s="10">
        <v>0</v>
      </c>
      <c r="J52" s="110"/>
      <c r="K52" s="10">
        <v>0</v>
      </c>
      <c r="L52" s="110"/>
      <c r="M52" s="10">
        <f t="shared" si="0"/>
        <v>0</v>
      </c>
      <c r="N52" s="110"/>
      <c r="O52" s="10">
        <v>0</v>
      </c>
      <c r="P52" s="10"/>
      <c r="Q52" s="10">
        <v>0</v>
      </c>
      <c r="R52" s="10"/>
      <c r="S52" s="10">
        <f t="shared" si="1"/>
        <v>0</v>
      </c>
    </row>
    <row r="53" spans="1:19" ht="18" x14ac:dyDescent="0.4">
      <c r="A53" s="110" t="s">
        <v>185</v>
      </c>
      <c r="B53" s="110"/>
      <c r="C53" s="110" t="s">
        <v>300</v>
      </c>
      <c r="D53" s="110"/>
      <c r="E53" s="10">
        <v>810450</v>
      </c>
      <c r="F53" s="110"/>
      <c r="G53" s="10">
        <v>4100</v>
      </c>
      <c r="H53" s="110"/>
      <c r="I53" s="10">
        <v>0</v>
      </c>
      <c r="J53" s="110"/>
      <c r="K53" s="10">
        <v>0</v>
      </c>
      <c r="L53" s="110"/>
      <c r="M53" s="10">
        <f t="shared" si="0"/>
        <v>0</v>
      </c>
      <c r="N53" s="110"/>
      <c r="O53" s="10">
        <v>7631686080</v>
      </c>
      <c r="P53" s="10"/>
      <c r="Q53" s="10">
        <v>0</v>
      </c>
      <c r="R53" s="10"/>
      <c r="S53" s="10">
        <f t="shared" si="1"/>
        <v>7631686080</v>
      </c>
    </row>
    <row r="54" spans="1:19" ht="18" x14ac:dyDescent="0.4">
      <c r="A54" s="110" t="s">
        <v>206</v>
      </c>
      <c r="B54" s="110"/>
      <c r="C54" s="110" t="s">
        <v>301</v>
      </c>
      <c r="D54" s="110"/>
      <c r="E54" s="10">
        <v>7623902</v>
      </c>
      <c r="F54" s="110"/>
      <c r="G54" s="10">
        <v>1050</v>
      </c>
      <c r="H54" s="110"/>
      <c r="I54" s="10">
        <v>0</v>
      </c>
      <c r="J54" s="110"/>
      <c r="K54" s="10">
        <v>0</v>
      </c>
      <c r="L54" s="110"/>
      <c r="M54" s="10">
        <f t="shared" si="0"/>
        <v>0</v>
      </c>
      <c r="N54" s="110"/>
      <c r="O54" s="10">
        <v>15836590</v>
      </c>
      <c r="P54" s="10"/>
      <c r="Q54" s="10">
        <v>0</v>
      </c>
      <c r="R54" s="10"/>
      <c r="S54" s="10">
        <f t="shared" si="1"/>
        <v>15836590</v>
      </c>
    </row>
    <row r="55" spans="1:19" ht="18" x14ac:dyDescent="0.4">
      <c r="A55" s="110" t="s">
        <v>135</v>
      </c>
      <c r="B55" s="110"/>
      <c r="C55" s="110" t="s">
        <v>301</v>
      </c>
      <c r="D55" s="110"/>
      <c r="E55" s="10">
        <v>1990979</v>
      </c>
      <c r="F55" s="110"/>
      <c r="G55" s="10">
        <v>800</v>
      </c>
      <c r="H55" s="110"/>
      <c r="I55" s="10">
        <v>0</v>
      </c>
      <c r="J55" s="110"/>
      <c r="K55" s="10">
        <v>0</v>
      </c>
      <c r="L55" s="110"/>
      <c r="M55" s="10">
        <f t="shared" si="0"/>
        <v>0</v>
      </c>
      <c r="N55" s="110"/>
      <c r="O55" s="10">
        <v>0</v>
      </c>
      <c r="P55" s="10"/>
      <c r="Q55" s="10">
        <v>0</v>
      </c>
      <c r="R55" s="10"/>
      <c r="S55" s="10">
        <f t="shared" si="1"/>
        <v>0</v>
      </c>
    </row>
    <row r="56" spans="1:19" ht="18" x14ac:dyDescent="0.4">
      <c r="A56" s="110" t="s">
        <v>188</v>
      </c>
      <c r="B56" s="110"/>
      <c r="C56" s="110" t="s">
        <v>301</v>
      </c>
      <c r="D56" s="110"/>
      <c r="E56" s="10">
        <v>9819481</v>
      </c>
      <c r="F56" s="110"/>
      <c r="G56" s="10">
        <v>60</v>
      </c>
      <c r="H56" s="110"/>
      <c r="I56" s="10">
        <v>0</v>
      </c>
      <c r="J56" s="110"/>
      <c r="K56" s="10">
        <v>0</v>
      </c>
      <c r="L56" s="110"/>
      <c r="M56" s="10">
        <f t="shared" si="0"/>
        <v>0</v>
      </c>
      <c r="N56" s="110"/>
      <c r="O56" s="10">
        <v>0</v>
      </c>
      <c r="P56" s="10"/>
      <c r="Q56" s="10">
        <v>0</v>
      </c>
      <c r="R56" s="10"/>
      <c r="S56" s="10">
        <f t="shared" si="1"/>
        <v>0</v>
      </c>
    </row>
    <row r="57" spans="1:19" ht="18" x14ac:dyDescent="0.4">
      <c r="A57" s="110" t="s">
        <v>259</v>
      </c>
      <c r="B57" s="110"/>
      <c r="C57" s="110" t="s">
        <v>301</v>
      </c>
      <c r="D57" s="110"/>
      <c r="E57" s="10">
        <v>644751</v>
      </c>
      <c r="F57" s="110"/>
      <c r="G57" s="10">
        <v>46</v>
      </c>
      <c r="H57" s="110"/>
      <c r="I57" s="10">
        <v>0</v>
      </c>
      <c r="J57" s="110"/>
      <c r="K57" s="10">
        <v>0</v>
      </c>
      <c r="L57" s="110"/>
      <c r="M57" s="10">
        <f t="shared" si="0"/>
        <v>0</v>
      </c>
      <c r="N57" s="110"/>
      <c r="O57" s="10">
        <v>128340</v>
      </c>
      <c r="P57" s="10"/>
      <c r="Q57" s="10">
        <v>0</v>
      </c>
      <c r="R57" s="10"/>
      <c r="S57" s="10">
        <f t="shared" si="1"/>
        <v>128340</v>
      </c>
    </row>
    <row r="58" spans="1:19" ht="18" x14ac:dyDescent="0.4">
      <c r="A58" s="110" t="s">
        <v>146</v>
      </c>
      <c r="B58" s="110"/>
      <c r="C58" s="110" t="s">
        <v>301</v>
      </c>
      <c r="D58" s="110"/>
      <c r="E58" s="10">
        <v>813714</v>
      </c>
      <c r="F58" s="110"/>
      <c r="G58" s="10">
        <v>700</v>
      </c>
      <c r="H58" s="110"/>
      <c r="I58" s="10">
        <v>0</v>
      </c>
      <c r="J58" s="110"/>
      <c r="K58" s="10">
        <v>0</v>
      </c>
      <c r="L58" s="110"/>
      <c r="M58" s="10">
        <f t="shared" si="0"/>
        <v>0</v>
      </c>
      <c r="N58" s="110"/>
      <c r="O58" s="10">
        <v>2579441000</v>
      </c>
      <c r="P58" s="10"/>
      <c r="Q58" s="10">
        <v>0</v>
      </c>
      <c r="R58" s="10"/>
      <c r="S58" s="10">
        <f t="shared" si="1"/>
        <v>2579441000</v>
      </c>
    </row>
    <row r="59" spans="1:19" ht="18" x14ac:dyDescent="0.4">
      <c r="A59" s="110" t="s">
        <v>186</v>
      </c>
      <c r="B59" s="110"/>
      <c r="C59" s="110" t="s">
        <v>301</v>
      </c>
      <c r="D59" s="110"/>
      <c r="E59" s="10">
        <v>3997438</v>
      </c>
      <c r="F59" s="110"/>
      <c r="G59" s="10">
        <v>4200</v>
      </c>
      <c r="H59" s="110"/>
      <c r="I59" s="10">
        <v>0</v>
      </c>
      <c r="J59" s="110"/>
      <c r="K59" s="10">
        <v>0</v>
      </c>
      <c r="L59" s="110"/>
      <c r="M59" s="10">
        <f t="shared" si="0"/>
        <v>0</v>
      </c>
      <c r="N59" s="110"/>
      <c r="O59" s="10">
        <v>0</v>
      </c>
      <c r="P59" s="10"/>
      <c r="Q59" s="10">
        <v>0</v>
      </c>
      <c r="R59" s="10"/>
      <c r="S59" s="10">
        <f t="shared" si="1"/>
        <v>0</v>
      </c>
    </row>
    <row r="60" spans="1:19" ht="18" x14ac:dyDescent="0.4">
      <c r="A60" s="110" t="s">
        <v>126</v>
      </c>
      <c r="B60" s="110"/>
      <c r="C60" s="110" t="s">
        <v>301</v>
      </c>
      <c r="D60" s="110"/>
      <c r="E60" s="10">
        <v>11131593</v>
      </c>
      <c r="F60" s="110"/>
      <c r="G60" s="10">
        <v>1000</v>
      </c>
      <c r="H60" s="110"/>
      <c r="I60" s="10">
        <v>0</v>
      </c>
      <c r="J60" s="110"/>
      <c r="K60" s="10">
        <v>0</v>
      </c>
      <c r="L60" s="110"/>
      <c r="M60" s="10">
        <f t="shared" si="0"/>
        <v>0</v>
      </c>
      <c r="N60" s="110"/>
      <c r="O60" s="10">
        <v>1401069803</v>
      </c>
      <c r="P60" s="10"/>
      <c r="Q60" s="10">
        <v>0</v>
      </c>
      <c r="R60" s="10"/>
      <c r="S60" s="10">
        <f t="shared" si="1"/>
        <v>1401069803</v>
      </c>
    </row>
    <row r="61" spans="1:19" ht="18" x14ac:dyDescent="0.4">
      <c r="A61" s="110" t="s">
        <v>118</v>
      </c>
      <c r="B61" s="110"/>
      <c r="C61" s="110" t="s">
        <v>301</v>
      </c>
      <c r="D61" s="110"/>
      <c r="E61" s="10">
        <v>6653957</v>
      </c>
      <c r="F61" s="110"/>
      <c r="G61" s="10">
        <v>7</v>
      </c>
      <c r="H61" s="110"/>
      <c r="I61" s="10">
        <v>0</v>
      </c>
      <c r="J61" s="110"/>
      <c r="K61" s="10">
        <v>0</v>
      </c>
      <c r="L61" s="110"/>
      <c r="M61" s="10">
        <f t="shared" si="0"/>
        <v>0</v>
      </c>
      <c r="N61" s="110"/>
      <c r="O61" s="10">
        <v>508760840</v>
      </c>
      <c r="P61" s="10"/>
      <c r="Q61" s="10">
        <v>0</v>
      </c>
      <c r="R61" s="10"/>
      <c r="S61" s="10">
        <f t="shared" si="1"/>
        <v>508760840</v>
      </c>
    </row>
    <row r="62" spans="1:19" ht="18" x14ac:dyDescent="0.4">
      <c r="A62" s="110" t="s">
        <v>91</v>
      </c>
      <c r="B62" s="110"/>
      <c r="C62" s="110" t="s">
        <v>301</v>
      </c>
      <c r="D62" s="110"/>
      <c r="E62" s="10">
        <v>12501107</v>
      </c>
      <c r="F62" s="110"/>
      <c r="G62" s="10">
        <v>1997</v>
      </c>
      <c r="H62" s="110"/>
      <c r="I62" s="10">
        <v>0</v>
      </c>
      <c r="J62" s="110"/>
      <c r="K62" s="10">
        <v>0</v>
      </c>
      <c r="L62" s="110"/>
      <c r="M62" s="10">
        <f t="shared" si="0"/>
        <v>0</v>
      </c>
      <c r="N62" s="110"/>
      <c r="O62" s="10">
        <v>0</v>
      </c>
      <c r="P62" s="10"/>
      <c r="Q62" s="10">
        <v>0</v>
      </c>
      <c r="R62" s="10"/>
      <c r="S62" s="10">
        <f t="shared" si="1"/>
        <v>0</v>
      </c>
    </row>
    <row r="63" spans="1:19" ht="18" x14ac:dyDescent="0.4">
      <c r="A63" s="110" t="s">
        <v>193</v>
      </c>
      <c r="B63" s="110"/>
      <c r="C63" s="110" t="s">
        <v>302</v>
      </c>
      <c r="D63" s="110"/>
      <c r="E63" s="10">
        <v>62651513</v>
      </c>
      <c r="F63" s="110"/>
      <c r="G63" s="10">
        <v>170</v>
      </c>
      <c r="H63" s="110"/>
      <c r="I63" s="10">
        <v>0</v>
      </c>
      <c r="J63" s="110"/>
      <c r="K63" s="10">
        <v>0</v>
      </c>
      <c r="L63" s="110"/>
      <c r="M63" s="10">
        <f t="shared" si="0"/>
        <v>0</v>
      </c>
      <c r="N63" s="110"/>
      <c r="O63" s="10">
        <v>4049811840</v>
      </c>
      <c r="P63" s="10"/>
      <c r="Q63" s="10">
        <v>0</v>
      </c>
      <c r="R63" s="10"/>
      <c r="S63" s="10">
        <f t="shared" si="1"/>
        <v>4049811840</v>
      </c>
    </row>
    <row r="64" spans="1:19" ht="18" x14ac:dyDescent="0.4">
      <c r="A64" s="110" t="s">
        <v>102</v>
      </c>
      <c r="B64" s="110"/>
      <c r="C64" s="110" t="s">
        <v>302</v>
      </c>
      <c r="D64" s="110"/>
      <c r="E64" s="10">
        <v>1617756</v>
      </c>
      <c r="F64" s="110"/>
      <c r="G64" s="10">
        <v>1300</v>
      </c>
      <c r="H64" s="110"/>
      <c r="I64" s="10">
        <v>0</v>
      </c>
      <c r="J64" s="110"/>
      <c r="K64" s="10">
        <v>0</v>
      </c>
      <c r="L64" s="110"/>
      <c r="M64" s="10">
        <f t="shared" si="0"/>
        <v>0</v>
      </c>
      <c r="N64" s="110"/>
      <c r="O64" s="10">
        <v>25294041080</v>
      </c>
      <c r="P64" s="10"/>
      <c r="Q64" s="10">
        <v>0</v>
      </c>
      <c r="R64" s="10"/>
      <c r="S64" s="10">
        <f t="shared" si="1"/>
        <v>25294041080</v>
      </c>
    </row>
    <row r="65" spans="1:19" ht="18" x14ac:dyDescent="0.4">
      <c r="A65" s="110" t="s">
        <v>204</v>
      </c>
      <c r="B65" s="110"/>
      <c r="C65" s="110" t="s">
        <v>302</v>
      </c>
      <c r="D65" s="110"/>
      <c r="E65" s="10">
        <v>1976743</v>
      </c>
      <c r="F65" s="110"/>
      <c r="G65" s="10">
        <v>220</v>
      </c>
      <c r="H65" s="110"/>
      <c r="I65" s="10">
        <v>0</v>
      </c>
      <c r="J65" s="110"/>
      <c r="K65" s="10">
        <v>0</v>
      </c>
      <c r="L65" s="110"/>
      <c r="M65" s="10">
        <f t="shared" si="0"/>
        <v>0</v>
      </c>
      <c r="N65" s="110"/>
      <c r="O65" s="10">
        <v>0</v>
      </c>
      <c r="P65" s="10"/>
      <c r="Q65" s="10">
        <v>0</v>
      </c>
      <c r="R65" s="10"/>
      <c r="S65" s="10">
        <f t="shared" si="1"/>
        <v>0</v>
      </c>
    </row>
    <row r="66" spans="1:19" ht="18" x14ac:dyDescent="0.4">
      <c r="A66" s="110" t="s">
        <v>235</v>
      </c>
      <c r="B66" s="110"/>
      <c r="C66" s="110" t="s">
        <v>302</v>
      </c>
      <c r="D66" s="110"/>
      <c r="E66" s="10">
        <v>2892226</v>
      </c>
      <c r="F66" s="110"/>
      <c r="G66" s="10">
        <v>280</v>
      </c>
      <c r="H66" s="110"/>
      <c r="I66" s="10">
        <v>0</v>
      </c>
      <c r="J66" s="110"/>
      <c r="K66" s="10">
        <v>0</v>
      </c>
      <c r="L66" s="110"/>
      <c r="M66" s="10">
        <f t="shared" si="0"/>
        <v>0</v>
      </c>
      <c r="N66" s="110"/>
      <c r="O66" s="10">
        <v>6770063550</v>
      </c>
      <c r="P66" s="10"/>
      <c r="Q66" s="10">
        <v>0</v>
      </c>
      <c r="R66" s="10"/>
      <c r="S66" s="10">
        <f t="shared" si="1"/>
        <v>6770063550</v>
      </c>
    </row>
    <row r="67" spans="1:19" ht="18" x14ac:dyDescent="0.4">
      <c r="A67" s="110" t="s">
        <v>221</v>
      </c>
      <c r="B67" s="110"/>
      <c r="C67" s="110" t="s">
        <v>302</v>
      </c>
      <c r="D67" s="110"/>
      <c r="E67" s="10">
        <v>1430191</v>
      </c>
      <c r="F67" s="110"/>
      <c r="G67" s="10">
        <v>8363</v>
      </c>
      <c r="H67" s="110"/>
      <c r="I67" s="10">
        <v>0</v>
      </c>
      <c r="J67" s="110"/>
      <c r="K67" s="10">
        <v>0</v>
      </c>
      <c r="L67" s="110"/>
      <c r="M67" s="10">
        <f t="shared" si="0"/>
        <v>0</v>
      </c>
      <c r="N67" s="110"/>
      <c r="O67" s="10">
        <v>0</v>
      </c>
      <c r="P67" s="10"/>
      <c r="Q67" s="10">
        <v>0</v>
      </c>
      <c r="R67" s="10"/>
      <c r="S67" s="10">
        <f t="shared" si="1"/>
        <v>0</v>
      </c>
    </row>
    <row r="68" spans="1:19" ht="18" x14ac:dyDescent="0.4">
      <c r="A68" s="110" t="s">
        <v>137</v>
      </c>
      <c r="B68" s="110"/>
      <c r="C68" s="110" t="s">
        <v>302</v>
      </c>
      <c r="D68" s="110"/>
      <c r="E68" s="10">
        <v>9320163</v>
      </c>
      <c r="F68" s="110"/>
      <c r="G68" s="10">
        <v>1624</v>
      </c>
      <c r="H68" s="110"/>
      <c r="I68" s="10">
        <v>0</v>
      </c>
      <c r="J68" s="110"/>
      <c r="K68" s="10">
        <v>0</v>
      </c>
      <c r="L68" s="110"/>
      <c r="M68" s="10">
        <f t="shared" si="0"/>
        <v>0</v>
      </c>
      <c r="N68" s="110"/>
      <c r="O68" s="10">
        <v>0</v>
      </c>
      <c r="P68" s="10"/>
      <c r="Q68" s="10">
        <v>0</v>
      </c>
      <c r="R68" s="10"/>
      <c r="S68" s="10">
        <f t="shared" si="1"/>
        <v>0</v>
      </c>
    </row>
    <row r="69" spans="1:19" ht="18" x14ac:dyDescent="0.4">
      <c r="A69" s="110" t="s">
        <v>205</v>
      </c>
      <c r="B69" s="110"/>
      <c r="C69" s="110" t="s">
        <v>302</v>
      </c>
      <c r="D69" s="110"/>
      <c r="E69" s="10">
        <v>2950845</v>
      </c>
      <c r="F69" s="110"/>
      <c r="G69" s="10">
        <v>750</v>
      </c>
      <c r="H69" s="110"/>
      <c r="I69" s="10">
        <v>0</v>
      </c>
      <c r="J69" s="110"/>
      <c r="K69" s="10">
        <v>0</v>
      </c>
      <c r="L69" s="110"/>
      <c r="M69" s="10">
        <f t="shared" si="0"/>
        <v>0</v>
      </c>
      <c r="N69" s="110"/>
      <c r="O69" s="10">
        <v>17197020000</v>
      </c>
      <c r="P69" s="10"/>
      <c r="Q69" s="10">
        <v>0</v>
      </c>
      <c r="R69" s="10"/>
      <c r="S69" s="10">
        <f t="shared" si="1"/>
        <v>17197020000</v>
      </c>
    </row>
    <row r="70" spans="1:19" ht="18" x14ac:dyDescent="0.4">
      <c r="A70" s="110" t="s">
        <v>183</v>
      </c>
      <c r="B70" s="110"/>
      <c r="C70" s="110" t="s">
        <v>303</v>
      </c>
      <c r="D70" s="110"/>
      <c r="E70" s="10">
        <v>8640330</v>
      </c>
      <c r="F70" s="110"/>
      <c r="G70" s="10">
        <v>500</v>
      </c>
      <c r="H70" s="110"/>
      <c r="I70" s="10">
        <v>0</v>
      </c>
      <c r="J70" s="110"/>
      <c r="K70" s="10">
        <v>0</v>
      </c>
      <c r="L70" s="110"/>
      <c r="M70" s="10">
        <f t="shared" si="0"/>
        <v>0</v>
      </c>
      <c r="N70" s="110"/>
      <c r="O70" s="10">
        <v>0</v>
      </c>
      <c r="P70" s="10"/>
      <c r="Q70" s="10">
        <v>0</v>
      </c>
      <c r="R70" s="10"/>
      <c r="S70" s="10">
        <f t="shared" si="1"/>
        <v>0</v>
      </c>
    </row>
    <row r="71" spans="1:19" ht="18" x14ac:dyDescent="0.4">
      <c r="A71" s="110" t="s">
        <v>141</v>
      </c>
      <c r="B71" s="110"/>
      <c r="C71" s="110" t="s">
        <v>303</v>
      </c>
      <c r="D71" s="110"/>
      <c r="E71" s="10">
        <v>3644878</v>
      </c>
      <c r="F71" s="110"/>
      <c r="G71" s="10">
        <v>28</v>
      </c>
      <c r="H71" s="110"/>
      <c r="I71" s="10">
        <v>0</v>
      </c>
      <c r="J71" s="110"/>
      <c r="K71" s="10">
        <v>0</v>
      </c>
      <c r="L71" s="110"/>
      <c r="M71" s="10">
        <f t="shared" si="0"/>
        <v>0</v>
      </c>
      <c r="N71" s="110"/>
      <c r="O71" s="10">
        <v>25027946424</v>
      </c>
      <c r="P71" s="10"/>
      <c r="Q71" s="10">
        <v>0</v>
      </c>
      <c r="R71" s="10"/>
      <c r="S71" s="10">
        <f t="shared" si="1"/>
        <v>25027946424</v>
      </c>
    </row>
    <row r="72" spans="1:19" ht="18" x14ac:dyDescent="0.4">
      <c r="A72" s="110" t="s">
        <v>218</v>
      </c>
      <c r="B72" s="110"/>
      <c r="C72" s="110" t="s">
        <v>303</v>
      </c>
      <c r="D72" s="110"/>
      <c r="E72" s="10">
        <v>9808446</v>
      </c>
      <c r="F72" s="110"/>
      <c r="G72" s="10">
        <v>1050</v>
      </c>
      <c r="H72" s="110"/>
      <c r="I72" s="10">
        <v>0</v>
      </c>
      <c r="J72" s="110"/>
      <c r="K72" s="10">
        <v>0</v>
      </c>
      <c r="L72" s="110"/>
      <c r="M72" s="10">
        <f t="shared" si="0"/>
        <v>0</v>
      </c>
      <c r="N72" s="110"/>
      <c r="O72" s="10">
        <v>10105000000</v>
      </c>
      <c r="P72" s="10"/>
      <c r="Q72" s="10">
        <v>0</v>
      </c>
      <c r="R72" s="10"/>
      <c r="S72" s="10">
        <f t="shared" si="1"/>
        <v>10105000000</v>
      </c>
    </row>
    <row r="73" spans="1:19" ht="18" x14ac:dyDescent="0.4">
      <c r="A73" s="110" t="s">
        <v>117</v>
      </c>
      <c r="B73" s="110"/>
      <c r="C73" s="110" t="s">
        <v>303</v>
      </c>
      <c r="D73" s="110"/>
      <c r="E73" s="10">
        <v>95450683</v>
      </c>
      <c r="F73" s="110"/>
      <c r="G73" s="10">
        <v>360</v>
      </c>
      <c r="H73" s="110"/>
      <c r="I73" s="10">
        <v>0</v>
      </c>
      <c r="J73" s="110"/>
      <c r="K73" s="10">
        <v>0</v>
      </c>
      <c r="L73" s="110"/>
      <c r="M73" s="10">
        <f t="shared" ref="M73:M128" si="2">I73+K73</f>
        <v>0</v>
      </c>
      <c r="N73" s="110"/>
      <c r="O73" s="10">
        <v>0</v>
      </c>
      <c r="P73" s="10"/>
      <c r="Q73" s="10">
        <v>0</v>
      </c>
      <c r="R73" s="10"/>
      <c r="S73" s="10">
        <f t="shared" ref="S73:S128" si="3">O73+Q73</f>
        <v>0</v>
      </c>
    </row>
    <row r="74" spans="1:19" ht="18" x14ac:dyDescent="0.4">
      <c r="A74" s="110" t="s">
        <v>262</v>
      </c>
      <c r="B74" s="110"/>
      <c r="C74" s="110" t="s">
        <v>303</v>
      </c>
      <c r="D74" s="110"/>
      <c r="E74" s="10">
        <v>6200000</v>
      </c>
      <c r="F74" s="110"/>
      <c r="G74" s="10">
        <v>3000</v>
      </c>
      <c r="H74" s="110"/>
      <c r="I74" s="10">
        <v>0</v>
      </c>
      <c r="J74" s="110"/>
      <c r="K74" s="10">
        <v>0</v>
      </c>
      <c r="L74" s="110"/>
      <c r="M74" s="10">
        <f t="shared" si="2"/>
        <v>0</v>
      </c>
      <c r="N74" s="110"/>
      <c r="O74" s="10">
        <v>900376000</v>
      </c>
      <c r="P74" s="10"/>
      <c r="Q74" s="10">
        <v>0</v>
      </c>
      <c r="R74" s="10"/>
      <c r="S74" s="10">
        <f t="shared" si="3"/>
        <v>900376000</v>
      </c>
    </row>
    <row r="75" spans="1:19" ht="18" x14ac:dyDescent="0.4">
      <c r="A75" s="110" t="s">
        <v>125</v>
      </c>
      <c r="B75" s="110"/>
      <c r="C75" s="110" t="s">
        <v>303</v>
      </c>
      <c r="D75" s="110"/>
      <c r="E75" s="10">
        <v>14776529</v>
      </c>
      <c r="F75" s="110"/>
      <c r="G75" s="10">
        <v>114</v>
      </c>
      <c r="H75" s="110"/>
      <c r="I75" s="10">
        <v>0</v>
      </c>
      <c r="J75" s="110"/>
      <c r="K75" s="10">
        <v>0</v>
      </c>
      <c r="L75" s="110"/>
      <c r="M75" s="10">
        <f t="shared" si="2"/>
        <v>0</v>
      </c>
      <c r="N75" s="110"/>
      <c r="O75" s="10">
        <v>0</v>
      </c>
      <c r="P75" s="10"/>
      <c r="Q75" s="10">
        <v>0</v>
      </c>
      <c r="R75" s="10"/>
      <c r="S75" s="10">
        <f t="shared" si="3"/>
        <v>0</v>
      </c>
    </row>
    <row r="76" spans="1:19" ht="18" x14ac:dyDescent="0.4">
      <c r="A76" s="110" t="s">
        <v>263</v>
      </c>
      <c r="B76" s="110"/>
      <c r="C76" s="110" t="s">
        <v>303</v>
      </c>
      <c r="D76" s="110"/>
      <c r="E76" s="10">
        <v>24216427</v>
      </c>
      <c r="F76" s="110"/>
      <c r="G76" s="10">
        <v>357</v>
      </c>
      <c r="H76" s="110"/>
      <c r="I76" s="10">
        <v>0</v>
      </c>
      <c r="J76" s="110"/>
      <c r="K76" s="10">
        <v>0</v>
      </c>
      <c r="L76" s="110"/>
      <c r="M76" s="10">
        <f t="shared" si="2"/>
        <v>0</v>
      </c>
      <c r="N76" s="110"/>
      <c r="O76" s="10">
        <v>26725511060</v>
      </c>
      <c r="P76" s="10"/>
      <c r="Q76" s="10">
        <v>0</v>
      </c>
      <c r="R76" s="10"/>
      <c r="S76" s="10">
        <f t="shared" si="3"/>
        <v>26725511060</v>
      </c>
    </row>
    <row r="77" spans="1:19" ht="18" x14ac:dyDescent="0.4">
      <c r="A77" s="110" t="s">
        <v>189</v>
      </c>
      <c r="B77" s="110"/>
      <c r="C77" s="110" t="s">
        <v>303</v>
      </c>
      <c r="D77" s="110"/>
      <c r="E77" s="10">
        <v>18332192</v>
      </c>
      <c r="F77" s="110"/>
      <c r="G77" s="10">
        <v>2000</v>
      </c>
      <c r="H77" s="110"/>
      <c r="I77" s="10">
        <v>0</v>
      </c>
      <c r="J77" s="110"/>
      <c r="K77" s="10">
        <v>0</v>
      </c>
      <c r="L77" s="110"/>
      <c r="M77" s="10">
        <f t="shared" si="2"/>
        <v>0</v>
      </c>
      <c r="N77" s="110"/>
      <c r="O77" s="10">
        <v>0</v>
      </c>
      <c r="P77" s="10"/>
      <c r="Q77" s="10">
        <v>0</v>
      </c>
      <c r="R77" s="10"/>
      <c r="S77" s="10">
        <f t="shared" si="3"/>
        <v>0</v>
      </c>
    </row>
    <row r="78" spans="1:19" ht="18" x14ac:dyDescent="0.4">
      <c r="A78" s="110" t="s">
        <v>86</v>
      </c>
      <c r="B78" s="110"/>
      <c r="C78" s="110" t="s">
        <v>285</v>
      </c>
      <c r="D78" s="110"/>
      <c r="E78" s="10">
        <v>22113356</v>
      </c>
      <c r="F78" s="110"/>
      <c r="G78" s="10">
        <v>250</v>
      </c>
      <c r="H78" s="110"/>
      <c r="I78" s="10">
        <v>0</v>
      </c>
      <c r="J78" s="110"/>
      <c r="K78" s="10">
        <v>0</v>
      </c>
      <c r="L78" s="110"/>
      <c r="M78" s="10">
        <f t="shared" si="2"/>
        <v>0</v>
      </c>
      <c r="N78" s="110"/>
      <c r="O78" s="10">
        <v>3811673866</v>
      </c>
      <c r="P78" s="10"/>
      <c r="Q78" s="10">
        <v>0</v>
      </c>
      <c r="R78" s="10"/>
      <c r="S78" s="10">
        <f t="shared" si="3"/>
        <v>3811673866</v>
      </c>
    </row>
    <row r="79" spans="1:19" ht="18" x14ac:dyDescent="0.4">
      <c r="A79" s="110" t="s">
        <v>249</v>
      </c>
      <c r="B79" s="110"/>
      <c r="C79" s="110" t="s">
        <v>303</v>
      </c>
      <c r="D79" s="110"/>
      <c r="E79" s="10">
        <v>9293527</v>
      </c>
      <c r="F79" s="110"/>
      <c r="G79" s="10">
        <v>550</v>
      </c>
      <c r="H79" s="110"/>
      <c r="I79" s="10">
        <v>0</v>
      </c>
      <c r="J79" s="110"/>
      <c r="K79" s="10">
        <v>0</v>
      </c>
      <c r="L79" s="110"/>
      <c r="M79" s="10">
        <f t="shared" si="2"/>
        <v>0</v>
      </c>
      <c r="N79" s="110"/>
      <c r="O79" s="10">
        <v>27149895150</v>
      </c>
      <c r="P79" s="10"/>
      <c r="Q79" s="10">
        <v>0</v>
      </c>
      <c r="R79" s="10"/>
      <c r="S79" s="10">
        <f t="shared" si="3"/>
        <v>27149895150</v>
      </c>
    </row>
    <row r="80" spans="1:19" ht="18" x14ac:dyDescent="0.4">
      <c r="A80" s="110" t="s">
        <v>260</v>
      </c>
      <c r="B80" s="110"/>
      <c r="C80" s="110" t="s">
        <v>303</v>
      </c>
      <c r="D80" s="110"/>
      <c r="E80" s="10">
        <v>27145222</v>
      </c>
      <c r="F80" s="110"/>
      <c r="G80" s="10">
        <v>20</v>
      </c>
      <c r="H80" s="110"/>
      <c r="I80" s="10">
        <v>0</v>
      </c>
      <c r="J80" s="110"/>
      <c r="K80" s="10">
        <v>0</v>
      </c>
      <c r="L80" s="110"/>
      <c r="M80" s="10">
        <f t="shared" si="2"/>
        <v>0</v>
      </c>
      <c r="N80" s="110"/>
      <c r="O80" s="10">
        <v>0</v>
      </c>
      <c r="P80" s="10"/>
      <c r="Q80" s="10">
        <v>0</v>
      </c>
      <c r="R80" s="10"/>
      <c r="S80" s="10">
        <f t="shared" si="3"/>
        <v>0</v>
      </c>
    </row>
    <row r="81" spans="1:19" ht="18" x14ac:dyDescent="0.4">
      <c r="A81" s="110" t="s">
        <v>163</v>
      </c>
      <c r="B81" s="110"/>
      <c r="C81" s="110" t="s">
        <v>285</v>
      </c>
      <c r="D81" s="110"/>
      <c r="E81" s="10">
        <v>1641164</v>
      </c>
      <c r="F81" s="110"/>
      <c r="G81" s="10">
        <v>310</v>
      </c>
      <c r="H81" s="110"/>
      <c r="I81" s="10">
        <v>0</v>
      </c>
      <c r="J81" s="110"/>
      <c r="K81" s="10">
        <v>0</v>
      </c>
      <c r="L81" s="110"/>
      <c r="M81" s="10">
        <f t="shared" si="2"/>
        <v>0</v>
      </c>
      <c r="N81" s="110"/>
      <c r="O81" s="10">
        <v>79376077680</v>
      </c>
      <c r="P81" s="10"/>
      <c r="Q81" s="10">
        <v>0</v>
      </c>
      <c r="R81" s="10"/>
      <c r="S81" s="10">
        <f t="shared" si="3"/>
        <v>79376077680</v>
      </c>
    </row>
    <row r="82" spans="1:19" ht="18" x14ac:dyDescent="0.4">
      <c r="A82" s="110" t="s">
        <v>139</v>
      </c>
      <c r="B82" s="110"/>
      <c r="C82" s="110" t="s">
        <v>285</v>
      </c>
      <c r="D82" s="110"/>
      <c r="E82" s="10">
        <v>1294948</v>
      </c>
      <c r="F82" s="110"/>
      <c r="G82" s="10">
        <v>450</v>
      </c>
      <c r="H82" s="110"/>
      <c r="I82" s="10">
        <v>0</v>
      </c>
      <c r="J82" s="110"/>
      <c r="K82" s="10">
        <v>0</v>
      </c>
      <c r="L82" s="110"/>
      <c r="M82" s="10">
        <f t="shared" si="2"/>
        <v>0</v>
      </c>
      <c r="N82" s="110"/>
      <c r="O82" s="10">
        <v>1718168070</v>
      </c>
      <c r="P82" s="10"/>
      <c r="Q82" s="10">
        <v>0</v>
      </c>
      <c r="R82" s="10"/>
      <c r="S82" s="10">
        <f t="shared" si="3"/>
        <v>1718168070</v>
      </c>
    </row>
    <row r="83" spans="1:19" ht="18" x14ac:dyDescent="0.4">
      <c r="A83" s="110" t="s">
        <v>231</v>
      </c>
      <c r="B83" s="110"/>
      <c r="C83" s="110" t="s">
        <v>285</v>
      </c>
      <c r="D83" s="110"/>
      <c r="E83" s="10">
        <v>236922</v>
      </c>
      <c r="F83" s="110"/>
      <c r="G83" s="10">
        <v>165</v>
      </c>
      <c r="H83" s="110"/>
      <c r="I83" s="10">
        <v>0</v>
      </c>
      <c r="J83" s="110"/>
      <c r="K83" s="10"/>
      <c r="L83" s="110"/>
      <c r="M83" s="10">
        <f t="shared" si="2"/>
        <v>0</v>
      </c>
      <c r="N83" s="110"/>
      <c r="O83" s="10">
        <v>1237677870</v>
      </c>
      <c r="P83" s="10"/>
      <c r="Q83" s="10">
        <v>0</v>
      </c>
      <c r="R83" s="10"/>
      <c r="S83" s="10">
        <f t="shared" si="3"/>
        <v>1237677870</v>
      </c>
    </row>
    <row r="84" spans="1:19" ht="18" x14ac:dyDescent="0.4">
      <c r="A84" s="110" t="s">
        <v>110</v>
      </c>
      <c r="B84" s="110"/>
      <c r="C84" s="110" t="s">
        <v>285</v>
      </c>
      <c r="D84" s="110"/>
      <c r="E84" s="10">
        <v>191078000</v>
      </c>
      <c r="F84" s="110"/>
      <c r="G84" s="10">
        <v>90</v>
      </c>
      <c r="H84" s="110"/>
      <c r="I84" s="10">
        <v>0</v>
      </c>
      <c r="J84" s="110"/>
      <c r="K84" s="10">
        <v>0</v>
      </c>
      <c r="L84" s="110"/>
      <c r="M84" s="10">
        <f t="shared" si="2"/>
        <v>0</v>
      </c>
      <c r="N84" s="110"/>
      <c r="O84" s="10">
        <v>0</v>
      </c>
      <c r="P84" s="10"/>
      <c r="Q84" s="10">
        <v>0</v>
      </c>
      <c r="R84" s="10"/>
      <c r="S84" s="10">
        <f t="shared" si="3"/>
        <v>0</v>
      </c>
    </row>
    <row r="85" spans="1:19" ht="18" x14ac:dyDescent="0.4">
      <c r="A85" s="110" t="s">
        <v>119</v>
      </c>
      <c r="B85" s="110"/>
      <c r="C85" s="110" t="s">
        <v>285</v>
      </c>
      <c r="D85" s="110"/>
      <c r="E85" s="10">
        <v>21228051</v>
      </c>
      <c r="F85" s="110"/>
      <c r="G85" s="10">
        <v>115</v>
      </c>
      <c r="H85" s="110"/>
      <c r="I85" s="10">
        <v>0</v>
      </c>
      <c r="J85" s="110"/>
      <c r="K85" s="10">
        <v>0</v>
      </c>
      <c r="L85" s="110"/>
      <c r="M85" s="10">
        <f t="shared" si="2"/>
        <v>0</v>
      </c>
      <c r="N85" s="110"/>
      <c r="O85" s="10">
        <v>0</v>
      </c>
      <c r="P85" s="10"/>
      <c r="Q85" s="10">
        <v>0</v>
      </c>
      <c r="R85" s="10"/>
      <c r="S85" s="10">
        <f t="shared" si="3"/>
        <v>0</v>
      </c>
    </row>
    <row r="86" spans="1:19" ht="18" x14ac:dyDescent="0.4">
      <c r="A86" s="110" t="s">
        <v>197</v>
      </c>
      <c r="B86" s="110"/>
      <c r="C86" s="110" t="s">
        <v>285</v>
      </c>
      <c r="D86" s="110"/>
      <c r="E86" s="10">
        <v>8166218</v>
      </c>
      <c r="F86" s="110"/>
      <c r="G86" s="10">
        <v>2070</v>
      </c>
      <c r="H86" s="110"/>
      <c r="I86" s="10">
        <v>0</v>
      </c>
      <c r="J86" s="110"/>
      <c r="K86" s="10">
        <v>0</v>
      </c>
      <c r="L86" s="110"/>
      <c r="M86" s="10">
        <f t="shared" si="2"/>
        <v>0</v>
      </c>
      <c r="N86" s="110"/>
      <c r="O86" s="10">
        <v>0</v>
      </c>
      <c r="P86" s="10"/>
      <c r="Q86" s="10">
        <v>0</v>
      </c>
      <c r="R86" s="10"/>
      <c r="S86" s="10">
        <f t="shared" si="3"/>
        <v>0</v>
      </c>
    </row>
    <row r="87" spans="1:19" ht="18" x14ac:dyDescent="0.4">
      <c r="A87" s="110" t="s">
        <v>120</v>
      </c>
      <c r="B87" s="110"/>
      <c r="C87" s="110" t="s">
        <v>285</v>
      </c>
      <c r="D87" s="110"/>
      <c r="E87" s="10">
        <v>86964350</v>
      </c>
      <c r="F87" s="110"/>
      <c r="G87" s="10">
        <v>15</v>
      </c>
      <c r="H87" s="110"/>
      <c r="I87" s="10">
        <v>0</v>
      </c>
      <c r="J87" s="110"/>
      <c r="K87" s="10">
        <v>0</v>
      </c>
      <c r="L87" s="110"/>
      <c r="M87" s="10">
        <f t="shared" si="2"/>
        <v>0</v>
      </c>
      <c r="N87" s="110"/>
      <c r="O87" s="10">
        <v>0</v>
      </c>
      <c r="P87" s="10"/>
      <c r="Q87" s="10">
        <v>0</v>
      </c>
      <c r="R87" s="10"/>
      <c r="S87" s="10">
        <f t="shared" si="3"/>
        <v>0</v>
      </c>
    </row>
    <row r="88" spans="1:19" ht="18" x14ac:dyDescent="0.4">
      <c r="A88" s="110" t="s">
        <v>81</v>
      </c>
      <c r="B88" s="110"/>
      <c r="C88" s="110" t="s">
        <v>285</v>
      </c>
      <c r="D88" s="110"/>
      <c r="E88" s="10">
        <v>11985569</v>
      </c>
      <c r="F88" s="110"/>
      <c r="G88" s="10">
        <v>420</v>
      </c>
      <c r="H88" s="110"/>
      <c r="I88" s="10">
        <v>0</v>
      </c>
      <c r="J88" s="110"/>
      <c r="K88" s="10">
        <v>0</v>
      </c>
      <c r="L88" s="110"/>
      <c r="M88" s="10">
        <f t="shared" si="2"/>
        <v>0</v>
      </c>
      <c r="N88" s="110"/>
      <c r="O88" s="10">
        <v>10186425750</v>
      </c>
      <c r="P88" s="10"/>
      <c r="Q88" s="10">
        <v>0</v>
      </c>
      <c r="R88" s="10"/>
      <c r="S88" s="10">
        <f t="shared" si="3"/>
        <v>10186425750</v>
      </c>
    </row>
    <row r="89" spans="1:19" ht="18" x14ac:dyDescent="0.4">
      <c r="A89" s="110" t="s">
        <v>236</v>
      </c>
      <c r="B89" s="110"/>
      <c r="C89" s="110" t="s">
        <v>285</v>
      </c>
      <c r="D89" s="110"/>
      <c r="E89" s="10">
        <v>85976812</v>
      </c>
      <c r="F89" s="110"/>
      <c r="G89" s="10">
        <v>160</v>
      </c>
      <c r="H89" s="110"/>
      <c r="I89" s="10">
        <v>0</v>
      </c>
      <c r="J89" s="110"/>
      <c r="K89" s="10">
        <v>0</v>
      </c>
      <c r="L89" s="110"/>
      <c r="M89" s="10">
        <f t="shared" si="2"/>
        <v>0</v>
      </c>
      <c r="N89" s="110"/>
      <c r="O89" s="10">
        <v>4320165000</v>
      </c>
      <c r="P89" s="10"/>
      <c r="Q89" s="10">
        <v>0</v>
      </c>
      <c r="R89" s="10"/>
      <c r="S89" s="10">
        <f t="shared" si="3"/>
        <v>4320165000</v>
      </c>
    </row>
    <row r="90" spans="1:19" ht="18" x14ac:dyDescent="0.4">
      <c r="A90" s="110" t="s">
        <v>282</v>
      </c>
      <c r="B90" s="110"/>
      <c r="C90" s="110" t="s">
        <v>285</v>
      </c>
      <c r="D90" s="110"/>
      <c r="E90" s="10">
        <v>73378095</v>
      </c>
      <c r="F90" s="110"/>
      <c r="G90" s="10">
        <v>370</v>
      </c>
      <c r="H90" s="110"/>
      <c r="I90" s="10">
        <v>0</v>
      </c>
      <c r="J90" s="110"/>
      <c r="K90" s="10">
        <v>0</v>
      </c>
      <c r="L90" s="110"/>
      <c r="M90" s="10">
        <f t="shared" si="2"/>
        <v>0</v>
      </c>
      <c r="N90" s="110"/>
      <c r="O90" s="10">
        <v>5995439900</v>
      </c>
      <c r="P90" s="10"/>
      <c r="Q90" s="10">
        <v>0</v>
      </c>
      <c r="R90" s="10"/>
      <c r="S90" s="10">
        <f t="shared" si="3"/>
        <v>5995439900</v>
      </c>
    </row>
    <row r="91" spans="1:19" ht="18" x14ac:dyDescent="0.4">
      <c r="A91" s="110" t="s">
        <v>171</v>
      </c>
      <c r="B91" s="110"/>
      <c r="C91" s="110" t="s">
        <v>285</v>
      </c>
      <c r="D91" s="110"/>
      <c r="E91" s="10">
        <v>900376</v>
      </c>
      <c r="F91" s="110"/>
      <c r="G91" s="10">
        <v>1000</v>
      </c>
      <c r="H91" s="110"/>
      <c r="I91" s="10">
        <v>0</v>
      </c>
      <c r="J91" s="110"/>
      <c r="K91" s="10">
        <v>0</v>
      </c>
      <c r="L91" s="110"/>
      <c r="M91" s="10">
        <f t="shared" si="2"/>
        <v>0</v>
      </c>
      <c r="N91" s="110"/>
      <c r="O91" s="10">
        <v>3322845000</v>
      </c>
      <c r="P91" s="10"/>
      <c r="Q91" s="10">
        <v>0</v>
      </c>
      <c r="R91" s="10"/>
      <c r="S91" s="10">
        <f t="shared" si="3"/>
        <v>3322845000</v>
      </c>
    </row>
    <row r="92" spans="1:19" ht="18" x14ac:dyDescent="0.4">
      <c r="A92" s="110" t="s">
        <v>234</v>
      </c>
      <c r="B92" s="110"/>
      <c r="C92" s="110" t="s">
        <v>309</v>
      </c>
      <c r="D92" s="110"/>
      <c r="E92" s="10">
        <v>1485451</v>
      </c>
      <c r="F92" s="110"/>
      <c r="G92" s="10">
        <v>660</v>
      </c>
      <c r="H92" s="110"/>
      <c r="I92" s="10">
        <v>0</v>
      </c>
      <c r="J92" s="110"/>
      <c r="K92" s="10">
        <v>0</v>
      </c>
      <c r="L92" s="110"/>
      <c r="M92" s="10">
        <f t="shared" si="2"/>
        <v>0</v>
      </c>
      <c r="N92" s="110"/>
      <c r="O92" s="10">
        <v>16789239600</v>
      </c>
      <c r="P92" s="10"/>
      <c r="Q92" s="10">
        <v>0</v>
      </c>
      <c r="R92" s="10"/>
      <c r="S92" s="10">
        <f t="shared" si="3"/>
        <v>16789239600</v>
      </c>
    </row>
    <row r="93" spans="1:19" ht="18" x14ac:dyDescent="0.4">
      <c r="A93" s="110" t="s">
        <v>150</v>
      </c>
      <c r="B93" s="110"/>
      <c r="C93" s="110" t="s">
        <v>310</v>
      </c>
      <c r="D93" s="110"/>
      <c r="E93" s="10">
        <v>7148238</v>
      </c>
      <c r="F93" s="110"/>
      <c r="G93" s="10">
        <v>1400</v>
      </c>
      <c r="H93" s="110"/>
      <c r="I93" s="10">
        <v>0</v>
      </c>
      <c r="J93" s="110"/>
      <c r="K93" s="10"/>
      <c r="L93" s="110"/>
      <c r="M93" s="10">
        <f t="shared" si="2"/>
        <v>0</v>
      </c>
      <c r="N93" s="110"/>
      <c r="O93" s="10">
        <v>24602248920</v>
      </c>
      <c r="P93" s="10"/>
      <c r="Q93" s="10">
        <v>0</v>
      </c>
      <c r="R93" s="10"/>
      <c r="S93" s="10">
        <f t="shared" si="3"/>
        <v>24602248920</v>
      </c>
    </row>
    <row r="94" spans="1:19" ht="18" x14ac:dyDescent="0.4">
      <c r="A94" s="110" t="s">
        <v>195</v>
      </c>
      <c r="B94" s="110"/>
      <c r="C94" s="110" t="s">
        <v>310</v>
      </c>
      <c r="D94" s="110"/>
      <c r="E94" s="10">
        <v>8580924</v>
      </c>
      <c r="F94" s="110"/>
      <c r="G94" s="10">
        <v>460</v>
      </c>
      <c r="H94" s="110"/>
      <c r="I94" s="10">
        <v>0</v>
      </c>
      <c r="J94" s="110"/>
      <c r="K94" s="10">
        <v>0</v>
      </c>
      <c r="L94" s="110"/>
      <c r="M94" s="10">
        <f t="shared" si="2"/>
        <v>0</v>
      </c>
      <c r="N94" s="110"/>
      <c r="O94" s="10">
        <v>0</v>
      </c>
      <c r="P94" s="10"/>
      <c r="Q94" s="10">
        <v>0</v>
      </c>
      <c r="R94" s="10"/>
      <c r="S94" s="10">
        <f t="shared" si="3"/>
        <v>0</v>
      </c>
    </row>
    <row r="95" spans="1:19" ht="18" x14ac:dyDescent="0.4">
      <c r="A95" s="110" t="s">
        <v>284</v>
      </c>
      <c r="B95" s="110"/>
      <c r="C95" s="110" t="s">
        <v>311</v>
      </c>
      <c r="D95" s="110"/>
      <c r="E95" s="10">
        <v>8933977</v>
      </c>
      <c r="F95" s="110"/>
      <c r="G95" s="10">
        <v>722</v>
      </c>
      <c r="H95" s="110"/>
      <c r="I95" s="10">
        <v>0</v>
      </c>
      <c r="J95" s="110"/>
      <c r="K95" s="10">
        <v>0</v>
      </c>
      <c r="L95" s="110"/>
      <c r="M95" s="10">
        <f t="shared" si="2"/>
        <v>0</v>
      </c>
      <c r="N95" s="110"/>
      <c r="O95" s="10">
        <v>589168860</v>
      </c>
      <c r="P95" s="10"/>
      <c r="Q95" s="10">
        <v>0</v>
      </c>
      <c r="R95" s="10"/>
      <c r="S95" s="10">
        <f t="shared" si="3"/>
        <v>589168860</v>
      </c>
    </row>
    <row r="96" spans="1:19" ht="18" x14ac:dyDescent="0.4">
      <c r="A96" s="110" t="s">
        <v>256</v>
      </c>
      <c r="B96" s="110"/>
      <c r="C96" s="110" t="s">
        <v>311</v>
      </c>
      <c r="D96" s="110"/>
      <c r="E96" s="10">
        <v>6482707</v>
      </c>
      <c r="F96" s="110"/>
      <c r="G96" s="10">
        <v>300</v>
      </c>
      <c r="H96" s="110"/>
      <c r="I96" s="10">
        <v>0</v>
      </c>
      <c r="J96" s="110"/>
      <c r="K96" s="10">
        <v>0</v>
      </c>
      <c r="L96" s="110"/>
      <c r="M96" s="10">
        <f t="shared" si="2"/>
        <v>0</v>
      </c>
      <c r="N96" s="110"/>
      <c r="O96" s="10">
        <v>36664384000</v>
      </c>
      <c r="P96" s="10"/>
      <c r="Q96" s="10">
        <v>0</v>
      </c>
      <c r="R96" s="10"/>
      <c r="S96" s="10">
        <f t="shared" si="3"/>
        <v>36664384000</v>
      </c>
    </row>
    <row r="97" spans="1:19" ht="18" x14ac:dyDescent="0.4">
      <c r="A97" s="110" t="s">
        <v>84</v>
      </c>
      <c r="B97" s="110"/>
      <c r="C97" s="110" t="s">
        <v>312</v>
      </c>
      <c r="D97" s="110"/>
      <c r="E97" s="10">
        <v>8919982</v>
      </c>
      <c r="F97" s="110"/>
      <c r="G97" s="10">
        <v>2223</v>
      </c>
      <c r="H97" s="110"/>
      <c r="I97" s="10">
        <v>0</v>
      </c>
      <c r="J97" s="110"/>
      <c r="K97" s="10">
        <v>0</v>
      </c>
      <c r="L97" s="110"/>
      <c r="M97" s="10">
        <f t="shared" si="2"/>
        <v>0</v>
      </c>
      <c r="N97" s="110"/>
      <c r="O97" s="10">
        <v>0</v>
      </c>
      <c r="P97" s="10"/>
      <c r="Q97" s="10">
        <v>0</v>
      </c>
      <c r="R97" s="10"/>
      <c r="S97" s="10">
        <f t="shared" si="3"/>
        <v>0</v>
      </c>
    </row>
    <row r="98" spans="1:19" ht="18" x14ac:dyDescent="0.4">
      <c r="A98" s="110" t="s">
        <v>220</v>
      </c>
      <c r="B98" s="110"/>
      <c r="C98" s="110" t="s">
        <v>312</v>
      </c>
      <c r="D98" s="110"/>
      <c r="E98" s="10">
        <v>295406</v>
      </c>
      <c r="F98" s="110"/>
      <c r="G98" s="10">
        <v>2500</v>
      </c>
      <c r="H98" s="110"/>
      <c r="I98" s="10">
        <v>0</v>
      </c>
      <c r="J98" s="110"/>
      <c r="K98" s="10">
        <v>0</v>
      </c>
      <c r="L98" s="110"/>
      <c r="M98" s="10">
        <f t="shared" si="2"/>
        <v>0</v>
      </c>
      <c r="N98" s="110"/>
      <c r="O98" s="10">
        <v>30549692152</v>
      </c>
      <c r="P98" s="10"/>
      <c r="Q98" s="10">
        <v>0</v>
      </c>
      <c r="R98" s="10"/>
      <c r="S98" s="10">
        <f t="shared" si="3"/>
        <v>30549692152</v>
      </c>
    </row>
    <row r="99" spans="1:19" ht="18" x14ac:dyDescent="0.4">
      <c r="A99" s="110" t="s">
        <v>212</v>
      </c>
      <c r="B99" s="110"/>
      <c r="C99" s="110" t="s">
        <v>312</v>
      </c>
      <c r="D99" s="110"/>
      <c r="E99" s="10">
        <v>20513042</v>
      </c>
      <c r="F99" s="110"/>
      <c r="G99" s="10">
        <v>230</v>
      </c>
      <c r="H99" s="110"/>
      <c r="I99" s="10">
        <v>0</v>
      </c>
      <c r="J99" s="110"/>
      <c r="K99" s="10">
        <v>0</v>
      </c>
      <c r="L99" s="110"/>
      <c r="M99" s="10">
        <f t="shared" si="2"/>
        <v>0</v>
      </c>
      <c r="N99" s="110"/>
      <c r="O99" s="10">
        <v>0</v>
      </c>
      <c r="P99" s="10"/>
      <c r="Q99" s="10">
        <v>0</v>
      </c>
      <c r="R99" s="10"/>
      <c r="S99" s="10">
        <f t="shared" si="3"/>
        <v>0</v>
      </c>
    </row>
    <row r="100" spans="1:19" ht="18" x14ac:dyDescent="0.4">
      <c r="A100" s="110" t="s">
        <v>160</v>
      </c>
      <c r="B100" s="110"/>
      <c r="C100" s="110" t="s">
        <v>313</v>
      </c>
      <c r="D100" s="110"/>
      <c r="E100" s="10">
        <v>5158882</v>
      </c>
      <c r="F100" s="110"/>
      <c r="G100" s="10">
        <v>500</v>
      </c>
      <c r="H100" s="110"/>
      <c r="I100" s="10">
        <v>0</v>
      </c>
      <c r="J100" s="110"/>
      <c r="K100" s="10">
        <v>0</v>
      </c>
      <c r="L100" s="110"/>
      <c r="M100" s="10">
        <f t="shared" si="2"/>
        <v>0</v>
      </c>
      <c r="N100" s="110"/>
      <c r="O100" s="10">
        <v>0</v>
      </c>
      <c r="P100" s="10"/>
      <c r="Q100" s="10">
        <v>0</v>
      </c>
      <c r="R100" s="10"/>
      <c r="S100" s="10">
        <f t="shared" si="3"/>
        <v>0</v>
      </c>
    </row>
    <row r="101" spans="1:19" ht="18" x14ac:dyDescent="0.4">
      <c r="A101" s="110" t="s">
        <v>128</v>
      </c>
      <c r="B101" s="110"/>
      <c r="C101" s="110" t="s">
        <v>313</v>
      </c>
      <c r="D101" s="110"/>
      <c r="E101" s="10">
        <v>6850928</v>
      </c>
      <c r="F101" s="110"/>
      <c r="G101" s="10">
        <v>3400</v>
      </c>
      <c r="H101" s="110"/>
      <c r="I101" s="10">
        <v>0</v>
      </c>
      <c r="J101" s="110"/>
      <c r="K101" s="10">
        <v>0</v>
      </c>
      <c r="L101" s="110"/>
      <c r="M101" s="10">
        <f t="shared" si="2"/>
        <v>0</v>
      </c>
      <c r="N101" s="110"/>
      <c r="O101" s="10">
        <v>10650757210</v>
      </c>
      <c r="P101" s="10"/>
      <c r="Q101" s="10">
        <v>0</v>
      </c>
      <c r="R101" s="10"/>
      <c r="S101" s="10">
        <f t="shared" si="3"/>
        <v>10650757210</v>
      </c>
    </row>
    <row r="102" spans="1:19" ht="18" x14ac:dyDescent="0.4">
      <c r="A102" s="110" t="s">
        <v>170</v>
      </c>
      <c r="B102" s="110"/>
      <c r="C102" s="110" t="s">
        <v>313</v>
      </c>
      <c r="D102" s="110"/>
      <c r="E102" s="10">
        <v>26739259</v>
      </c>
      <c r="F102" s="110"/>
      <c r="G102" s="10">
        <v>936</v>
      </c>
      <c r="H102" s="110"/>
      <c r="I102" s="10">
        <v>0</v>
      </c>
      <c r="J102" s="110"/>
      <c r="K102" s="10">
        <v>0</v>
      </c>
      <c r="L102" s="110"/>
      <c r="M102" s="10">
        <f t="shared" si="2"/>
        <v>0</v>
      </c>
      <c r="N102" s="110"/>
      <c r="O102" s="10">
        <v>1221300962</v>
      </c>
      <c r="P102" s="10"/>
      <c r="Q102" s="10">
        <v>0</v>
      </c>
      <c r="R102" s="10"/>
      <c r="S102" s="10">
        <f t="shared" si="3"/>
        <v>1221300962</v>
      </c>
    </row>
    <row r="103" spans="1:19" ht="18" x14ac:dyDescent="0.4">
      <c r="A103" s="110" t="s">
        <v>267</v>
      </c>
      <c r="B103" s="110"/>
      <c r="C103" s="110" t="s">
        <v>314</v>
      </c>
      <c r="D103" s="110"/>
      <c r="E103" s="10">
        <v>22476213</v>
      </c>
      <c r="F103" s="110"/>
      <c r="G103" s="10">
        <v>50</v>
      </c>
      <c r="H103" s="110"/>
      <c r="I103" s="10">
        <v>0</v>
      </c>
      <c r="J103" s="110"/>
      <c r="K103" s="10">
        <v>0</v>
      </c>
      <c r="L103" s="110"/>
      <c r="M103" s="10">
        <f t="shared" si="2"/>
        <v>0</v>
      </c>
      <c r="N103" s="110"/>
      <c r="O103" s="10">
        <v>2441225865</v>
      </c>
      <c r="P103" s="10"/>
      <c r="Q103" s="10">
        <v>0</v>
      </c>
      <c r="R103" s="10"/>
      <c r="S103" s="10">
        <f t="shared" si="3"/>
        <v>2441225865</v>
      </c>
    </row>
    <row r="104" spans="1:19" ht="18" x14ac:dyDescent="0.4">
      <c r="A104" s="110" t="s">
        <v>153</v>
      </c>
      <c r="B104" s="110"/>
      <c r="C104" s="110" t="s">
        <v>314</v>
      </c>
      <c r="D104" s="110"/>
      <c r="E104" s="10">
        <v>3487273</v>
      </c>
      <c r="F104" s="110"/>
      <c r="G104" s="10">
        <v>400</v>
      </c>
      <c r="H104" s="110"/>
      <c r="I104" s="10">
        <v>0</v>
      </c>
      <c r="J104" s="110"/>
      <c r="K104" s="10">
        <v>0</v>
      </c>
      <c r="L104" s="110"/>
      <c r="M104" s="10">
        <f t="shared" si="2"/>
        <v>0</v>
      </c>
      <c r="N104" s="110"/>
      <c r="O104" s="10">
        <v>19829119986</v>
      </c>
      <c r="P104" s="10"/>
      <c r="Q104" s="10">
        <v>0</v>
      </c>
      <c r="R104" s="10"/>
      <c r="S104" s="10">
        <f t="shared" si="3"/>
        <v>19829119986</v>
      </c>
    </row>
    <row r="105" spans="1:19" ht="18" x14ac:dyDescent="0.4">
      <c r="A105" s="110" t="s">
        <v>190</v>
      </c>
      <c r="B105" s="110"/>
      <c r="C105" s="110" t="s">
        <v>315</v>
      </c>
      <c r="D105" s="110"/>
      <c r="E105" s="10">
        <v>6129553</v>
      </c>
      <c r="F105" s="110"/>
      <c r="G105" s="10">
        <v>4984</v>
      </c>
      <c r="H105" s="110"/>
      <c r="I105" s="10">
        <v>0</v>
      </c>
      <c r="J105" s="110"/>
      <c r="K105" s="10">
        <v>0</v>
      </c>
      <c r="L105" s="110"/>
      <c r="M105" s="10">
        <f t="shared" si="2"/>
        <v>0</v>
      </c>
      <c r="N105" s="110"/>
      <c r="O105" s="10">
        <v>3947225040</v>
      </c>
      <c r="P105" s="10"/>
      <c r="Q105" s="10">
        <v>0</v>
      </c>
      <c r="R105" s="10"/>
      <c r="S105" s="10">
        <f t="shared" si="3"/>
        <v>3947225040</v>
      </c>
    </row>
    <row r="106" spans="1:19" ht="18" x14ac:dyDescent="0.4">
      <c r="A106" s="110" t="s">
        <v>228</v>
      </c>
      <c r="B106" s="110"/>
      <c r="C106" s="110" t="s">
        <v>316</v>
      </c>
      <c r="D106" s="110"/>
      <c r="E106" s="10">
        <v>58200723</v>
      </c>
      <c r="F106" s="110"/>
      <c r="G106" s="10">
        <v>190</v>
      </c>
      <c r="H106" s="110"/>
      <c r="I106" s="10">
        <v>0</v>
      </c>
      <c r="J106" s="110"/>
      <c r="K106" s="10">
        <v>0</v>
      </c>
      <c r="L106" s="110"/>
      <c r="M106" s="10">
        <f t="shared" si="2"/>
        <v>0</v>
      </c>
      <c r="N106" s="110"/>
      <c r="O106" s="10">
        <v>24713619390</v>
      </c>
      <c r="P106" s="10"/>
      <c r="Q106" s="10">
        <v>0</v>
      </c>
      <c r="R106" s="10"/>
      <c r="S106" s="10">
        <f t="shared" si="3"/>
        <v>24713619390</v>
      </c>
    </row>
    <row r="107" spans="1:19" ht="18" x14ac:dyDescent="0.4">
      <c r="A107" s="110" t="s">
        <v>215</v>
      </c>
      <c r="B107" s="110"/>
      <c r="C107" s="110" t="s">
        <v>316</v>
      </c>
      <c r="D107" s="110"/>
      <c r="E107" s="10">
        <v>8913943</v>
      </c>
      <c r="F107" s="110"/>
      <c r="G107" s="10">
        <v>20</v>
      </c>
      <c r="H107" s="110"/>
      <c r="I107" s="10">
        <v>0</v>
      </c>
      <c r="J107" s="110"/>
      <c r="K107" s="10"/>
      <c r="L107" s="110"/>
      <c r="M107" s="10">
        <f t="shared" si="2"/>
        <v>0</v>
      </c>
      <c r="N107" s="110"/>
      <c r="O107" s="10">
        <v>1379143000</v>
      </c>
      <c r="P107" s="10"/>
      <c r="Q107" s="10">
        <v>0</v>
      </c>
      <c r="R107" s="10"/>
      <c r="S107" s="10">
        <f t="shared" si="3"/>
        <v>1379143000</v>
      </c>
    </row>
    <row r="108" spans="1:19" ht="18" x14ac:dyDescent="0.4">
      <c r="A108" s="110" t="s">
        <v>83</v>
      </c>
      <c r="B108" s="110"/>
      <c r="C108" s="110" t="s">
        <v>316</v>
      </c>
      <c r="D108" s="110"/>
      <c r="E108" s="10">
        <v>10293828</v>
      </c>
      <c r="F108" s="110"/>
      <c r="G108" s="10">
        <v>2390</v>
      </c>
      <c r="H108" s="110"/>
      <c r="I108" s="10">
        <v>0</v>
      </c>
      <c r="J108" s="110"/>
      <c r="K108" s="10"/>
      <c r="L108" s="110"/>
      <c r="M108" s="10">
        <f t="shared" si="2"/>
        <v>0</v>
      </c>
      <c r="N108" s="110"/>
      <c r="O108" s="10">
        <v>6754191600</v>
      </c>
      <c r="P108" s="10"/>
      <c r="Q108" s="10">
        <v>0</v>
      </c>
      <c r="R108" s="10"/>
      <c r="S108" s="10">
        <f t="shared" si="3"/>
        <v>6754191600</v>
      </c>
    </row>
    <row r="109" spans="1:19" ht="18" x14ac:dyDescent="0.4">
      <c r="A109" s="110" t="s">
        <v>149</v>
      </c>
      <c r="B109" s="110"/>
      <c r="C109" s="110" t="s">
        <v>317</v>
      </c>
      <c r="D109" s="110"/>
      <c r="E109" s="10">
        <v>136210386</v>
      </c>
      <c r="F109" s="110"/>
      <c r="G109" s="10">
        <v>280</v>
      </c>
      <c r="H109" s="110"/>
      <c r="I109" s="10">
        <v>0</v>
      </c>
      <c r="J109" s="110"/>
      <c r="K109" s="10"/>
      <c r="L109" s="110"/>
      <c r="M109" s="10">
        <f t="shared" si="2"/>
        <v>0</v>
      </c>
      <c r="N109" s="110"/>
      <c r="O109" s="10">
        <v>16904071260</v>
      </c>
      <c r="P109" s="10"/>
      <c r="Q109" s="10">
        <v>0</v>
      </c>
      <c r="R109" s="10"/>
      <c r="S109" s="10">
        <f t="shared" si="3"/>
        <v>16904071260</v>
      </c>
    </row>
    <row r="110" spans="1:19" ht="18" x14ac:dyDescent="0.4">
      <c r="A110" s="110" t="s">
        <v>217</v>
      </c>
      <c r="B110" s="110"/>
      <c r="C110" s="110" t="s">
        <v>317</v>
      </c>
      <c r="D110" s="110"/>
      <c r="E110" s="10">
        <v>16264506</v>
      </c>
      <c r="F110" s="110"/>
      <c r="G110" s="10">
        <v>142</v>
      </c>
      <c r="H110" s="110"/>
      <c r="I110" s="10">
        <v>0</v>
      </c>
      <c r="J110" s="110"/>
      <c r="K110" s="10"/>
      <c r="L110" s="110"/>
      <c r="M110" s="10">
        <f t="shared" si="2"/>
        <v>0</v>
      </c>
      <c r="N110" s="110"/>
      <c r="O110" s="10">
        <v>0</v>
      </c>
      <c r="P110" s="10"/>
      <c r="Q110" s="10">
        <v>0</v>
      </c>
      <c r="R110" s="10"/>
      <c r="S110" s="10">
        <f t="shared" si="3"/>
        <v>0</v>
      </c>
    </row>
    <row r="111" spans="1:19" ht="18" x14ac:dyDescent="0.4">
      <c r="A111" s="110" t="s">
        <v>209</v>
      </c>
      <c r="B111" s="110"/>
      <c r="C111" s="110" t="s">
        <v>318</v>
      </c>
      <c r="D111" s="110"/>
      <c r="E111" s="10">
        <v>938619</v>
      </c>
      <c r="F111" s="110"/>
      <c r="G111" s="10">
        <v>330</v>
      </c>
      <c r="H111" s="110"/>
      <c r="I111" s="10">
        <v>0</v>
      </c>
      <c r="J111" s="110"/>
      <c r="K111" s="10"/>
      <c r="L111" s="110"/>
      <c r="M111" s="10">
        <f t="shared" si="2"/>
        <v>0</v>
      </c>
      <c r="N111" s="110"/>
      <c r="O111" s="10">
        <v>0</v>
      </c>
      <c r="P111" s="10"/>
      <c r="Q111" s="10">
        <v>0</v>
      </c>
      <c r="R111" s="10"/>
      <c r="S111" s="10">
        <f t="shared" si="3"/>
        <v>0</v>
      </c>
    </row>
    <row r="112" spans="1:19" ht="18" x14ac:dyDescent="0.4">
      <c r="A112" s="110" t="s">
        <v>177</v>
      </c>
      <c r="B112" s="110"/>
      <c r="C112" s="110" t="s">
        <v>318</v>
      </c>
      <c r="D112" s="110"/>
      <c r="E112" s="10">
        <v>6737914</v>
      </c>
      <c r="F112" s="110"/>
      <c r="G112" s="10">
        <v>255</v>
      </c>
      <c r="H112" s="110"/>
      <c r="I112" s="10">
        <v>0</v>
      </c>
      <c r="J112" s="110"/>
      <c r="K112" s="10">
        <v>0</v>
      </c>
      <c r="L112" s="110"/>
      <c r="M112" s="10">
        <f t="shared" si="2"/>
        <v>0</v>
      </c>
      <c r="N112" s="110"/>
      <c r="O112" s="10">
        <v>95041030</v>
      </c>
      <c r="P112" s="10"/>
      <c r="Q112" s="10">
        <v>0</v>
      </c>
      <c r="R112" s="10"/>
      <c r="S112" s="10">
        <f t="shared" si="3"/>
        <v>95041030</v>
      </c>
    </row>
    <row r="113" spans="1:19" ht="18" x14ac:dyDescent="0.4">
      <c r="A113" s="110" t="s">
        <v>201</v>
      </c>
      <c r="B113" s="110"/>
      <c r="C113" s="110" t="s">
        <v>318</v>
      </c>
      <c r="D113" s="110"/>
      <c r="E113" s="10">
        <v>4478917</v>
      </c>
      <c r="F113" s="110"/>
      <c r="G113" s="10">
        <v>320</v>
      </c>
      <c r="H113" s="110"/>
      <c r="I113" s="10">
        <v>0</v>
      </c>
      <c r="J113" s="110"/>
      <c r="K113" s="10">
        <v>0</v>
      </c>
      <c r="L113" s="110"/>
      <c r="M113" s="10">
        <f t="shared" si="2"/>
        <v>0</v>
      </c>
      <c r="N113" s="110"/>
      <c r="O113" s="10">
        <v>1433253440</v>
      </c>
      <c r="P113" s="10"/>
      <c r="Q113" s="10">
        <v>0</v>
      </c>
      <c r="R113" s="10"/>
      <c r="S113" s="10">
        <f t="shared" si="3"/>
        <v>1433253440</v>
      </c>
    </row>
    <row r="114" spans="1:19" ht="18" x14ac:dyDescent="0.4">
      <c r="A114" s="110" t="s">
        <v>261</v>
      </c>
      <c r="B114" s="110"/>
      <c r="C114" s="110" t="s">
        <v>319</v>
      </c>
      <c r="D114" s="110"/>
      <c r="E114" s="10">
        <v>2709121</v>
      </c>
      <c r="F114" s="110"/>
      <c r="G114" s="10">
        <v>2400</v>
      </c>
      <c r="H114" s="110"/>
      <c r="I114" s="10">
        <v>0</v>
      </c>
      <c r="J114" s="110"/>
      <c r="K114" s="10">
        <v>0</v>
      </c>
      <c r="L114" s="110"/>
      <c r="M114" s="10">
        <f t="shared" si="2"/>
        <v>0</v>
      </c>
      <c r="N114" s="110"/>
      <c r="O114" s="10">
        <v>10245517555</v>
      </c>
      <c r="P114" s="10"/>
      <c r="Q114" s="10">
        <v>0</v>
      </c>
      <c r="R114" s="10"/>
      <c r="S114" s="10">
        <f t="shared" si="3"/>
        <v>10245517555</v>
      </c>
    </row>
    <row r="115" spans="1:19" ht="18" x14ac:dyDescent="0.4">
      <c r="A115" s="110" t="s">
        <v>247</v>
      </c>
      <c r="B115" s="110"/>
      <c r="C115" s="110" t="s">
        <v>320</v>
      </c>
      <c r="D115" s="110"/>
      <c r="E115" s="10">
        <v>9268977</v>
      </c>
      <c r="F115" s="110"/>
      <c r="G115" s="10">
        <v>2350</v>
      </c>
      <c r="H115" s="110"/>
      <c r="I115" s="10">
        <v>0</v>
      </c>
      <c r="J115" s="110"/>
      <c r="K115" s="10"/>
      <c r="L115" s="110"/>
      <c r="M115" s="10">
        <f t="shared" si="2"/>
        <v>0</v>
      </c>
      <c r="N115" s="110"/>
      <c r="O115" s="10">
        <v>0</v>
      </c>
      <c r="P115" s="10"/>
      <c r="Q115" s="10">
        <v>0</v>
      </c>
      <c r="R115" s="10"/>
      <c r="S115" s="10">
        <f t="shared" si="3"/>
        <v>0</v>
      </c>
    </row>
    <row r="116" spans="1:19" ht="18" x14ac:dyDescent="0.4">
      <c r="A116" s="110" t="s">
        <v>162</v>
      </c>
      <c r="B116" s="110"/>
      <c r="C116" s="110" t="s">
        <v>326</v>
      </c>
      <c r="D116" s="110"/>
      <c r="E116" s="10">
        <v>515452</v>
      </c>
      <c r="F116" s="110"/>
      <c r="G116" s="10">
        <v>2720</v>
      </c>
      <c r="H116" s="110"/>
      <c r="I116" s="10">
        <v>0</v>
      </c>
      <c r="J116" s="110"/>
      <c r="K116" s="10"/>
      <c r="L116" s="110"/>
      <c r="M116" s="10">
        <f t="shared" si="2"/>
        <v>0</v>
      </c>
      <c r="N116" s="110"/>
      <c r="O116" s="10">
        <v>702000000</v>
      </c>
      <c r="P116" s="10"/>
      <c r="Q116" s="10">
        <v>-959637</v>
      </c>
      <c r="R116" s="10"/>
      <c r="S116" s="10">
        <f t="shared" si="3"/>
        <v>701040363</v>
      </c>
    </row>
    <row r="117" spans="1:19" ht="18" x14ac:dyDescent="0.4">
      <c r="A117" s="110" t="s">
        <v>152</v>
      </c>
      <c r="B117" s="110"/>
      <c r="C117" s="110" t="s">
        <v>327</v>
      </c>
      <c r="D117" s="110"/>
      <c r="E117" s="10">
        <v>358483</v>
      </c>
      <c r="F117" s="110"/>
      <c r="G117" s="10">
        <v>6500</v>
      </c>
      <c r="H117" s="110"/>
      <c r="I117" s="10">
        <v>0</v>
      </c>
      <c r="J117" s="110"/>
      <c r="K117" s="10"/>
      <c r="L117" s="110"/>
      <c r="M117" s="10">
        <f t="shared" si="2"/>
        <v>0</v>
      </c>
      <c r="N117" s="110"/>
      <c r="O117" s="10">
        <v>434883460</v>
      </c>
      <c r="P117" s="10"/>
      <c r="Q117" s="10">
        <v>0</v>
      </c>
      <c r="R117" s="10"/>
      <c r="S117" s="10">
        <f t="shared" si="3"/>
        <v>434883460</v>
      </c>
    </row>
    <row r="118" spans="1:19" ht="18" x14ac:dyDescent="0.4">
      <c r="A118" s="110" t="s">
        <v>241</v>
      </c>
      <c r="B118" s="110"/>
      <c r="C118" s="110" t="s">
        <v>328</v>
      </c>
      <c r="D118" s="110"/>
      <c r="E118" s="10">
        <v>3838973</v>
      </c>
      <c r="F118" s="110"/>
      <c r="G118" s="10">
        <v>1100</v>
      </c>
      <c r="H118" s="110"/>
      <c r="I118" s="10">
        <v>0</v>
      </c>
      <c r="J118" s="110"/>
      <c r="K118" s="10"/>
      <c r="L118" s="110"/>
      <c r="M118" s="10">
        <f t="shared" si="2"/>
        <v>0</v>
      </c>
      <c r="N118" s="110"/>
      <c r="O118" s="10">
        <v>2213133750</v>
      </c>
      <c r="P118" s="10"/>
      <c r="Q118" s="10">
        <v>-48604465</v>
      </c>
      <c r="R118" s="10"/>
      <c r="S118" s="10">
        <f t="shared" si="3"/>
        <v>2164529285</v>
      </c>
    </row>
    <row r="119" spans="1:19" ht="18" x14ac:dyDescent="0.4">
      <c r="A119" s="110" t="s">
        <v>147</v>
      </c>
      <c r="B119" s="110"/>
      <c r="C119" s="110" t="s">
        <v>329</v>
      </c>
      <c r="D119" s="110"/>
      <c r="E119" s="10">
        <v>4484506</v>
      </c>
      <c r="F119" s="110"/>
      <c r="G119" s="10">
        <v>3800</v>
      </c>
      <c r="H119" s="110"/>
      <c r="I119" s="10">
        <v>0</v>
      </c>
      <c r="J119" s="110"/>
      <c r="K119" s="10"/>
      <c r="L119" s="110"/>
      <c r="M119" s="10">
        <f t="shared" si="2"/>
        <v>0</v>
      </c>
      <c r="N119" s="110"/>
      <c r="O119" s="10">
        <v>8005097100</v>
      </c>
      <c r="P119" s="10"/>
      <c r="Q119" s="10">
        <v>-11664013</v>
      </c>
      <c r="R119" s="10"/>
      <c r="S119" s="10">
        <f t="shared" si="3"/>
        <v>7993433087</v>
      </c>
    </row>
    <row r="120" spans="1:19" ht="18" x14ac:dyDescent="0.4">
      <c r="A120" s="110" t="s">
        <v>144</v>
      </c>
      <c r="B120" s="110"/>
      <c r="C120" s="110" t="s">
        <v>329</v>
      </c>
      <c r="D120" s="110"/>
      <c r="E120" s="10">
        <v>1507354</v>
      </c>
      <c r="F120" s="110"/>
      <c r="G120" s="10">
        <v>38000</v>
      </c>
      <c r="H120" s="110"/>
      <c r="I120" s="10">
        <v>0</v>
      </c>
      <c r="J120" s="110"/>
      <c r="K120" s="10"/>
      <c r="L120" s="110"/>
      <c r="M120" s="10">
        <f t="shared" si="2"/>
        <v>0</v>
      </c>
      <c r="N120" s="110"/>
      <c r="O120" s="10">
        <v>5977641040</v>
      </c>
      <c r="P120" s="10"/>
      <c r="Q120" s="10">
        <v>0</v>
      </c>
      <c r="R120" s="10"/>
      <c r="S120" s="10">
        <f t="shared" si="3"/>
        <v>5977641040</v>
      </c>
    </row>
    <row r="121" spans="1:19" ht="18" x14ac:dyDescent="0.4">
      <c r="A121" s="110" t="s">
        <v>325</v>
      </c>
      <c r="B121" s="110"/>
      <c r="C121" s="110" t="s">
        <v>330</v>
      </c>
      <c r="D121" s="110"/>
      <c r="E121" s="10">
        <v>5580</v>
      </c>
      <c r="F121" s="110"/>
      <c r="G121" s="10">
        <v>23</v>
      </c>
      <c r="H121" s="110"/>
      <c r="I121" s="10">
        <v>0</v>
      </c>
      <c r="J121" s="110"/>
      <c r="K121" s="10">
        <v>0</v>
      </c>
      <c r="L121" s="110"/>
      <c r="M121" s="10">
        <f t="shared" si="2"/>
        <v>0</v>
      </c>
      <c r="N121" s="110"/>
      <c r="O121" s="10">
        <v>5644295040</v>
      </c>
      <c r="P121" s="10"/>
      <c r="Q121" s="10">
        <v>0</v>
      </c>
      <c r="R121" s="10"/>
      <c r="S121" s="10">
        <f t="shared" si="3"/>
        <v>5644295040</v>
      </c>
    </row>
    <row r="122" spans="1:19" ht="18" x14ac:dyDescent="0.4">
      <c r="A122" s="110" t="s">
        <v>222</v>
      </c>
      <c r="B122" s="110"/>
      <c r="C122" s="110" t="s">
        <v>331</v>
      </c>
      <c r="D122" s="110"/>
      <c r="E122" s="10">
        <v>13831042</v>
      </c>
      <c r="F122" s="110"/>
      <c r="G122" s="10">
        <v>2000</v>
      </c>
      <c r="H122" s="110"/>
      <c r="I122" s="10">
        <v>0</v>
      </c>
      <c r="J122" s="110"/>
      <c r="K122" s="10">
        <v>0</v>
      </c>
      <c r="L122" s="110"/>
      <c r="M122" s="10">
        <f t="shared" si="2"/>
        <v>0</v>
      </c>
      <c r="N122" s="110"/>
      <c r="O122" s="10">
        <v>309744270</v>
      </c>
      <c r="P122" s="10"/>
      <c r="Q122" s="10">
        <v>0</v>
      </c>
      <c r="R122" s="10"/>
      <c r="S122" s="10">
        <f t="shared" si="3"/>
        <v>309744270</v>
      </c>
    </row>
    <row r="123" spans="1:19" ht="18" x14ac:dyDescent="0.4">
      <c r="A123" s="110" t="s">
        <v>140</v>
      </c>
      <c r="B123" s="110"/>
      <c r="C123" s="110" t="s">
        <v>332</v>
      </c>
      <c r="D123" s="110"/>
      <c r="E123" s="10">
        <v>10686207</v>
      </c>
      <c r="F123" s="110"/>
      <c r="G123" s="10">
        <v>200</v>
      </c>
      <c r="H123" s="110"/>
      <c r="I123" s="10">
        <v>0</v>
      </c>
      <c r="J123" s="110"/>
      <c r="K123" s="10">
        <v>0</v>
      </c>
      <c r="L123" s="110"/>
      <c r="M123" s="10">
        <f t="shared" si="2"/>
        <v>0</v>
      </c>
      <c r="N123" s="110"/>
      <c r="O123" s="10">
        <v>4143530040</v>
      </c>
      <c r="P123" s="10"/>
      <c r="Q123" s="10">
        <v>0</v>
      </c>
      <c r="R123" s="10"/>
      <c r="S123" s="10">
        <f t="shared" si="3"/>
        <v>4143530040</v>
      </c>
    </row>
    <row r="124" spans="1:19" ht="18" x14ac:dyDescent="0.4">
      <c r="A124" s="110" t="s">
        <v>90</v>
      </c>
      <c r="B124" s="110"/>
      <c r="C124" s="110" t="s">
        <v>321</v>
      </c>
      <c r="D124" s="110"/>
      <c r="E124" s="10">
        <v>26208516</v>
      </c>
      <c r="F124" s="110"/>
      <c r="G124" s="10">
        <v>450</v>
      </c>
      <c r="H124" s="110"/>
      <c r="I124" s="10">
        <v>0</v>
      </c>
      <c r="J124" s="110"/>
      <c r="K124" s="10"/>
      <c r="L124" s="110"/>
      <c r="M124" s="10">
        <f t="shared" si="2"/>
        <v>0</v>
      </c>
      <c r="N124" s="110"/>
      <c r="O124" s="10">
        <v>1832634400</v>
      </c>
      <c r="P124" s="10"/>
      <c r="Q124" s="10">
        <v>0</v>
      </c>
      <c r="R124" s="10"/>
      <c r="S124" s="10">
        <f t="shared" si="3"/>
        <v>1832634400</v>
      </c>
    </row>
    <row r="125" spans="1:19" ht="18" x14ac:dyDescent="0.4">
      <c r="A125" s="110" t="s">
        <v>156</v>
      </c>
      <c r="B125" s="110"/>
      <c r="C125" s="110" t="s">
        <v>341</v>
      </c>
      <c r="D125" s="110"/>
      <c r="E125" s="10">
        <v>226237</v>
      </c>
      <c r="F125" s="110"/>
      <c r="G125" s="10">
        <v>70</v>
      </c>
      <c r="H125" s="110"/>
      <c r="I125" s="10">
        <v>0</v>
      </c>
      <c r="J125" s="110"/>
      <c r="K125" s="10">
        <v>0</v>
      </c>
      <c r="L125" s="110"/>
      <c r="M125" s="10">
        <f t="shared" si="2"/>
        <v>0</v>
      </c>
      <c r="N125" s="110"/>
      <c r="O125" s="10">
        <v>792213000</v>
      </c>
      <c r="P125" s="10"/>
      <c r="Q125" s="10">
        <v>0</v>
      </c>
      <c r="R125" s="10"/>
      <c r="S125" s="10">
        <f t="shared" si="3"/>
        <v>792213000</v>
      </c>
    </row>
    <row r="126" spans="1:19" ht="18" x14ac:dyDescent="0.4">
      <c r="A126" s="110" t="s">
        <v>130</v>
      </c>
      <c r="B126" s="110"/>
      <c r="C126" s="110" t="s">
        <v>342</v>
      </c>
      <c r="D126" s="110"/>
      <c r="E126" s="10">
        <v>6466080</v>
      </c>
      <c r="F126" s="110"/>
      <c r="G126" s="10">
        <v>1050</v>
      </c>
      <c r="H126" s="110"/>
      <c r="I126" s="10">
        <v>0</v>
      </c>
      <c r="J126" s="110"/>
      <c r="K126" s="10">
        <v>0</v>
      </c>
      <c r="L126" s="110"/>
      <c r="M126" s="10">
        <f t="shared" si="2"/>
        <v>0</v>
      </c>
      <c r="N126" s="110"/>
      <c r="O126" s="10">
        <v>4717999660</v>
      </c>
      <c r="P126" s="10"/>
      <c r="Q126" s="10">
        <v>0</v>
      </c>
      <c r="R126" s="10"/>
      <c r="S126" s="10">
        <f t="shared" si="3"/>
        <v>4717999660</v>
      </c>
    </row>
    <row r="127" spans="1:19" ht="18" x14ac:dyDescent="0.4">
      <c r="A127" s="110" t="s">
        <v>176</v>
      </c>
      <c r="B127" s="110"/>
      <c r="C127" s="110" t="s">
        <v>334</v>
      </c>
      <c r="D127" s="110"/>
      <c r="E127" s="10">
        <v>155639368</v>
      </c>
      <c r="F127" s="110"/>
      <c r="G127" s="10">
        <v>510</v>
      </c>
      <c r="H127" s="110"/>
      <c r="I127" s="10">
        <v>0</v>
      </c>
      <c r="J127" s="110"/>
      <c r="K127" s="10"/>
      <c r="L127" s="110"/>
      <c r="M127" s="10">
        <f t="shared" si="2"/>
        <v>0</v>
      </c>
      <c r="N127" s="110"/>
      <c r="O127" s="10">
        <v>1398617145</v>
      </c>
      <c r="P127" s="10"/>
      <c r="Q127" s="10">
        <v>0</v>
      </c>
      <c r="R127" s="10"/>
      <c r="S127" s="10">
        <f t="shared" si="3"/>
        <v>1398617145</v>
      </c>
    </row>
    <row r="128" spans="1:19" ht="18" x14ac:dyDescent="0.4">
      <c r="A128" s="110" t="s">
        <v>92</v>
      </c>
      <c r="B128" s="110"/>
      <c r="C128" s="110" t="s">
        <v>334</v>
      </c>
      <c r="D128" s="110"/>
      <c r="E128" s="10">
        <v>183242600</v>
      </c>
      <c r="F128" s="110"/>
      <c r="G128" s="10">
        <v>190</v>
      </c>
      <c r="H128" s="110"/>
      <c r="I128" s="10">
        <v>0</v>
      </c>
      <c r="J128" s="110"/>
      <c r="K128" s="10"/>
      <c r="L128" s="110"/>
      <c r="M128" s="10">
        <f t="shared" si="2"/>
        <v>0</v>
      </c>
      <c r="N128" s="110"/>
      <c r="O128" s="10">
        <v>0</v>
      </c>
      <c r="P128" s="10"/>
      <c r="Q128" s="10">
        <v>-700995181</v>
      </c>
      <c r="R128" s="10"/>
      <c r="S128" s="10">
        <f t="shared" si="3"/>
        <v>-700995181</v>
      </c>
    </row>
    <row r="129" spans="1:22" ht="18" x14ac:dyDescent="0.4">
      <c r="A129" s="110" t="s">
        <v>322</v>
      </c>
      <c r="B129" s="110"/>
      <c r="C129" s="110" t="s">
        <v>370</v>
      </c>
      <c r="D129" s="110"/>
      <c r="E129" s="10">
        <v>815367</v>
      </c>
      <c r="F129" s="110"/>
      <c r="G129" s="10">
        <v>2360</v>
      </c>
      <c r="H129" s="110"/>
      <c r="I129" s="10">
        <v>1924266120</v>
      </c>
      <c r="J129" s="110"/>
      <c r="K129" s="10">
        <v>-274572324</v>
      </c>
      <c r="L129" s="110"/>
      <c r="M129" s="10">
        <f>I129+K129</f>
        <v>1649693796</v>
      </c>
      <c r="N129" s="110"/>
      <c r="O129" s="10">
        <v>0</v>
      </c>
      <c r="P129" s="10"/>
      <c r="Q129" s="10">
        <v>-91631720</v>
      </c>
      <c r="R129" s="10"/>
      <c r="S129" s="10">
        <f>O129+Q129</f>
        <v>-91631720</v>
      </c>
    </row>
    <row r="130" spans="1:22" ht="18" x14ac:dyDescent="0.4">
      <c r="A130" s="110" t="s">
        <v>144</v>
      </c>
      <c r="B130" s="110"/>
      <c r="C130" s="110" t="s">
        <v>371</v>
      </c>
      <c r="D130" s="110"/>
      <c r="E130" s="10">
        <v>2498807</v>
      </c>
      <c r="F130" s="110"/>
      <c r="G130" s="10">
        <v>11000</v>
      </c>
      <c r="H130" s="110"/>
      <c r="I130" s="10">
        <v>27486877000</v>
      </c>
      <c r="J130" s="110"/>
      <c r="K130" s="10">
        <v>-3922085209</v>
      </c>
      <c r="L130" s="110"/>
      <c r="M130" s="10">
        <f>I130+K130</f>
        <v>23564791791</v>
      </c>
      <c r="N130" s="110"/>
      <c r="O130" s="10">
        <v>178278860</v>
      </c>
      <c r="P130" s="10"/>
      <c r="Q130" s="10">
        <v>-1844167466</v>
      </c>
      <c r="R130" s="10"/>
      <c r="S130" s="10">
        <f t="shared" ref="S130" si="4">O130+Q130</f>
        <v>-1665888606</v>
      </c>
    </row>
    <row r="131" spans="1:22" ht="28.5" customHeight="1" thickBot="1" x14ac:dyDescent="0.45">
      <c r="A131" s="347" t="s">
        <v>77</v>
      </c>
      <c r="G131" s="20"/>
      <c r="I131" s="187">
        <f>SUM(I8:I130)</f>
        <v>29411143120</v>
      </c>
      <c r="J131" s="110"/>
      <c r="K131" s="187">
        <f>SUM(K8:K130)</f>
        <v>-4196657533</v>
      </c>
      <c r="L131" s="347"/>
      <c r="M131" s="187">
        <f>SUM(M8:M130)</f>
        <v>25214485587</v>
      </c>
      <c r="N131" s="347"/>
      <c r="O131" s="187">
        <v>0</v>
      </c>
      <c r="P131" s="347"/>
      <c r="Q131" s="187">
        <f>SUM(Q8:Q130)</f>
        <v>-2698526278</v>
      </c>
      <c r="R131" s="347"/>
      <c r="S131" s="187">
        <f>SUM(S8:S130)</f>
        <v>824255915794</v>
      </c>
    </row>
    <row r="132" spans="1:22" ht="18" thickTop="1" x14ac:dyDescent="0.4"/>
    <row r="133" spans="1:22" x14ac:dyDescent="0.4">
      <c r="I133" s="348"/>
      <c r="O133" s="348"/>
      <c r="Q133" s="348"/>
    </row>
    <row r="134" spans="1:22" x14ac:dyDescent="0.4">
      <c r="V134" s="349"/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AA32"/>
  <sheetViews>
    <sheetView rightToLeft="1" view="pageBreakPreview" zoomScale="80" zoomScaleNormal="100" zoomScaleSheetLayoutView="80" workbookViewId="0">
      <selection activeCell="N6" sqref="N6:R6"/>
    </sheetView>
  </sheetViews>
  <sheetFormatPr defaultColWidth="9.140625" defaultRowHeight="21.75" x14ac:dyDescent="0.4"/>
  <cols>
    <col min="1" max="1" width="50.85546875" style="49" customWidth="1"/>
    <col min="2" max="2" width="15.5703125" style="49" bestFit="1" customWidth="1"/>
    <col min="3" max="3" width="0.85546875" style="49" customWidth="1"/>
    <col min="4" max="4" width="14" style="49" bestFit="1" customWidth="1"/>
    <col min="5" max="5" width="1.28515625" style="49" customWidth="1"/>
    <col min="6" max="6" width="12.42578125" style="49" customWidth="1"/>
    <col min="7" max="7" width="1" style="49" customWidth="1"/>
    <col min="8" max="8" width="25" style="19" bestFit="1" customWidth="1"/>
    <col min="9" max="9" width="0.85546875" style="19" customWidth="1"/>
    <col min="10" max="10" width="25" style="19" bestFit="1" customWidth="1"/>
    <col min="11" max="11" width="0.7109375" style="19" customWidth="1"/>
    <col min="12" max="12" width="23.140625" style="19" bestFit="1" customWidth="1"/>
    <col min="13" max="13" width="0.7109375" style="19" customWidth="1"/>
    <col min="14" max="14" width="23.140625" style="19" bestFit="1" customWidth="1"/>
    <col min="15" max="15" width="0.5703125" style="19" customWidth="1"/>
    <col min="16" max="16" width="17" style="19" bestFit="1" customWidth="1"/>
    <col min="17" max="17" width="0.5703125" style="19" customWidth="1"/>
    <col min="18" max="18" width="23.140625" style="19" bestFit="1" customWidth="1"/>
    <col min="19" max="19" width="14.28515625" style="104" bestFit="1" customWidth="1"/>
    <col min="20" max="20" width="15.85546875" style="104" bestFit="1" customWidth="1"/>
    <col min="21" max="21" width="11.28515625" style="104" bestFit="1" customWidth="1"/>
    <col min="22" max="22" width="14.42578125" style="104" bestFit="1" customWidth="1"/>
    <col min="23" max="27" width="9.140625" style="104"/>
    <col min="28" max="16384" width="9.140625" style="49"/>
  </cols>
  <sheetData>
    <row r="1" spans="1:27" ht="24.75" x14ac:dyDescent="0.6">
      <c r="A1" s="220" t="str">
        <f>سپرده!A1</f>
        <v>صندوق سرمایه گذاری سهامی اهرمی شاخصی کیان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27" ht="24.75" x14ac:dyDescent="0.6">
      <c r="A2" s="220" t="s">
        <v>51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3" spans="1:27" ht="24.75" x14ac:dyDescent="0.6">
      <c r="A3" s="220" t="str">
        <f>درآمدها!A3</f>
        <v>برای ماه منتهی به 1404/09/30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</row>
    <row r="4" spans="1:27" ht="24.75" x14ac:dyDescent="0.6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27" ht="24.75" customHeight="1" x14ac:dyDescent="0.55000000000000004">
      <c r="A5" s="221" t="s">
        <v>115</v>
      </c>
      <c r="B5" s="221"/>
      <c r="C5" s="221"/>
      <c r="D5" s="221"/>
      <c r="E5" s="221"/>
      <c r="F5" s="221"/>
      <c r="G5" s="221"/>
      <c r="H5" s="221"/>
      <c r="I5" s="16"/>
      <c r="J5" s="17"/>
      <c r="K5" s="17"/>
      <c r="L5" s="17"/>
      <c r="M5" s="17"/>
      <c r="N5" s="17"/>
      <c r="O5" s="17"/>
      <c r="P5" s="17"/>
      <c r="Q5" s="17"/>
      <c r="R5" s="17"/>
    </row>
    <row r="6" spans="1:27" ht="46.5" customHeight="1" thickBot="1" x14ac:dyDescent="0.6">
      <c r="A6" s="56"/>
      <c r="B6" s="113"/>
      <c r="C6" s="113"/>
      <c r="D6" s="113"/>
      <c r="E6" s="113"/>
      <c r="F6" s="113"/>
      <c r="G6" s="114"/>
      <c r="H6" s="264" t="str">
        <f>'درآمد سرمایه گذاری در شمش '!C7</f>
        <v>طی آذر ماه</v>
      </c>
      <c r="I6" s="264"/>
      <c r="J6" s="264"/>
      <c r="K6" s="264"/>
      <c r="L6" s="264"/>
      <c r="M6" s="17"/>
      <c r="N6" s="264" t="str">
        <f>'درآمد سرمایه گذاری در شمش '!M7</f>
        <v>از ابتدای سال مالی تا پایان آذر ماه</v>
      </c>
      <c r="O6" s="264"/>
      <c r="P6" s="264"/>
      <c r="Q6" s="264"/>
      <c r="R6" s="264"/>
    </row>
    <row r="7" spans="1:27" ht="46.5" customHeight="1" thickBot="1" x14ac:dyDescent="0.6">
      <c r="A7" s="58" t="s">
        <v>33</v>
      </c>
      <c r="B7" s="59" t="s">
        <v>36</v>
      </c>
      <c r="C7" s="114"/>
      <c r="D7" s="59" t="s">
        <v>20</v>
      </c>
      <c r="E7" s="114"/>
      <c r="F7" s="59" t="s">
        <v>103</v>
      </c>
      <c r="G7" s="57"/>
      <c r="H7" s="18" t="s">
        <v>52</v>
      </c>
      <c r="I7" s="103"/>
      <c r="J7" s="18" t="s">
        <v>35</v>
      </c>
      <c r="K7" s="103"/>
      <c r="L7" s="18" t="s">
        <v>37</v>
      </c>
      <c r="M7" s="17"/>
      <c r="N7" s="18" t="s">
        <v>52</v>
      </c>
      <c r="O7" s="103"/>
      <c r="P7" s="18" t="s">
        <v>35</v>
      </c>
      <c r="Q7" s="103"/>
      <c r="R7" s="18" t="s">
        <v>37</v>
      </c>
      <c r="S7" s="105"/>
      <c r="T7" s="106"/>
      <c r="U7" s="107"/>
    </row>
    <row r="8" spans="1:27" s="50" customFormat="1" ht="46.5" customHeight="1" x14ac:dyDescent="0.55000000000000004">
      <c r="A8" s="63"/>
      <c r="B8" s="10"/>
      <c r="C8" s="114"/>
      <c r="D8" s="10"/>
      <c r="E8" s="57"/>
      <c r="F8" s="10"/>
      <c r="G8" s="57"/>
      <c r="H8" s="10"/>
      <c r="I8" s="29"/>
      <c r="J8" s="29"/>
      <c r="K8" s="29"/>
      <c r="L8" s="29"/>
      <c r="M8" s="29"/>
      <c r="N8" s="29"/>
      <c r="O8" s="29"/>
      <c r="P8" s="29"/>
      <c r="Q8" s="29"/>
      <c r="R8" s="29"/>
      <c r="S8" s="104"/>
      <c r="T8" s="108"/>
      <c r="U8" s="104"/>
      <c r="V8" s="104"/>
      <c r="W8" s="104"/>
      <c r="X8" s="104"/>
      <c r="Y8" s="104"/>
      <c r="Z8" s="104"/>
      <c r="AA8" s="104"/>
    </row>
    <row r="9" spans="1:27" ht="46.5" customHeight="1" thickBot="1" x14ac:dyDescent="0.6">
      <c r="A9" s="63"/>
      <c r="B9" s="29"/>
      <c r="C9" s="114"/>
      <c r="D9" s="115"/>
      <c r="E9" s="57"/>
      <c r="F9" s="116"/>
      <c r="G9" s="57"/>
      <c r="H9" s="187">
        <f>SUM(H8:H8)</f>
        <v>0</v>
      </c>
      <c r="I9" s="160"/>
      <c r="J9" s="65">
        <f>SUM(J8:J8)</f>
        <v>0</v>
      </c>
      <c r="K9" s="160"/>
      <c r="L9" s="65">
        <f>SUM(L8:L8)</f>
        <v>0</v>
      </c>
      <c r="M9" s="160"/>
      <c r="N9" s="65">
        <f>SUM(N8:N8)</f>
        <v>0</v>
      </c>
      <c r="O9" s="160"/>
      <c r="P9" s="65">
        <f>SUM(P8:P8)</f>
        <v>0</v>
      </c>
      <c r="Q9" s="188" t="e">
        <f>SUM(#REF!)</f>
        <v>#REF!</v>
      </c>
      <c r="R9" s="65">
        <f>SUM(R8:R8)</f>
        <v>0</v>
      </c>
    </row>
    <row r="10" spans="1:27" ht="47.45" customHeight="1" thickTop="1" x14ac:dyDescent="0.55000000000000004">
      <c r="B10" s="29"/>
      <c r="C10" s="114"/>
      <c r="D10" s="115"/>
      <c r="E10" s="57"/>
      <c r="F10" s="116"/>
      <c r="G10" s="57"/>
      <c r="I10" s="50"/>
      <c r="K10" s="50"/>
      <c r="M10" s="50"/>
      <c r="O10" s="50"/>
    </row>
    <row r="11" spans="1:27" ht="24" x14ac:dyDescent="0.55000000000000004">
      <c r="B11" s="57"/>
      <c r="C11" s="57"/>
      <c r="D11" s="57"/>
      <c r="E11" s="57"/>
      <c r="F11" s="57"/>
      <c r="I11" s="50"/>
      <c r="K11" s="50"/>
      <c r="M11" s="50"/>
      <c r="O11" s="50"/>
    </row>
    <row r="12" spans="1:27" x14ac:dyDescent="0.5">
      <c r="H12" s="48"/>
      <c r="I12" s="50"/>
      <c r="K12" s="50"/>
      <c r="M12" s="50"/>
    </row>
    <row r="13" spans="1:27" s="1" customFormat="1" ht="24" x14ac:dyDescent="0.55000000000000004">
      <c r="B13" s="49"/>
      <c r="C13" s="49"/>
      <c r="D13" s="49"/>
      <c r="E13" s="49"/>
      <c r="F13" s="49"/>
      <c r="G13" s="57"/>
      <c r="H13" s="54"/>
      <c r="J13" s="55"/>
      <c r="L13" s="20"/>
      <c r="N13" s="21"/>
      <c r="P13" s="54"/>
      <c r="R13" s="10"/>
      <c r="S13" s="104"/>
      <c r="T13" s="104"/>
      <c r="U13" s="104"/>
      <c r="V13" s="104"/>
      <c r="W13" s="104"/>
      <c r="X13" s="104"/>
      <c r="Y13" s="104"/>
      <c r="Z13" s="104"/>
      <c r="AA13" s="104"/>
    </row>
    <row r="14" spans="1:27" s="1" customFormat="1" ht="24" x14ac:dyDescent="0.55000000000000004">
      <c r="B14" s="57"/>
      <c r="C14" s="57"/>
      <c r="D14" s="57"/>
      <c r="E14" s="57"/>
      <c r="F14" s="57"/>
      <c r="G14" s="57"/>
      <c r="H14" s="22"/>
      <c r="I14" s="53"/>
      <c r="J14" s="53"/>
      <c r="L14" s="20"/>
      <c r="N14" s="22"/>
      <c r="P14" s="53"/>
      <c r="R14" s="10"/>
      <c r="S14" s="104"/>
      <c r="T14" s="104"/>
      <c r="U14" s="104"/>
      <c r="V14" s="104"/>
      <c r="W14" s="104"/>
      <c r="X14" s="104"/>
      <c r="Y14" s="104"/>
      <c r="Z14" s="104"/>
      <c r="AA14" s="104"/>
    </row>
    <row r="15" spans="1:27" ht="24" x14ac:dyDescent="0.55000000000000004">
      <c r="B15" s="57"/>
      <c r="C15" s="57"/>
      <c r="D15" s="57"/>
      <c r="E15" s="57"/>
      <c r="F15" s="57"/>
      <c r="G15" s="57"/>
      <c r="H15" s="13"/>
      <c r="I15" s="50"/>
      <c r="K15" s="50"/>
      <c r="L15" s="10"/>
      <c r="N15" s="13"/>
      <c r="R15" s="10"/>
    </row>
    <row r="16" spans="1:27" ht="24" x14ac:dyDescent="0.55000000000000004">
      <c r="B16" s="57"/>
      <c r="C16" s="57"/>
      <c r="D16" s="57"/>
      <c r="E16" s="57"/>
      <c r="F16" s="57"/>
      <c r="G16" s="57"/>
      <c r="H16" s="13"/>
      <c r="K16" s="50"/>
      <c r="L16" s="10"/>
      <c r="N16" s="23"/>
      <c r="R16" s="10"/>
    </row>
    <row r="17" spans="2:21" ht="24" x14ac:dyDescent="0.55000000000000004">
      <c r="B17" s="57"/>
      <c r="C17" s="57"/>
      <c r="D17" s="57"/>
      <c r="E17" s="57"/>
      <c r="F17" s="57"/>
      <c r="G17" s="57"/>
      <c r="L17" s="10"/>
      <c r="R17" s="10"/>
    </row>
    <row r="18" spans="2:21" ht="24" x14ac:dyDescent="0.55000000000000004">
      <c r="B18" s="57"/>
      <c r="C18" s="57"/>
      <c r="D18" s="57"/>
      <c r="E18" s="57"/>
      <c r="F18" s="111"/>
      <c r="G18" s="57"/>
      <c r="L18" s="10"/>
      <c r="R18" s="10"/>
    </row>
    <row r="19" spans="2:21" ht="24" x14ac:dyDescent="0.55000000000000004">
      <c r="B19" s="57"/>
      <c r="C19" s="57"/>
      <c r="D19" s="57"/>
      <c r="E19" s="57"/>
      <c r="F19" s="112"/>
      <c r="G19" s="57"/>
      <c r="L19" s="10"/>
      <c r="R19" s="10"/>
    </row>
    <row r="20" spans="2:21" ht="24" x14ac:dyDescent="0.55000000000000004">
      <c r="B20" s="57"/>
      <c r="C20" s="57"/>
      <c r="D20" s="57"/>
      <c r="E20" s="57"/>
      <c r="F20" s="112"/>
      <c r="G20" s="57"/>
      <c r="L20" s="10"/>
      <c r="R20" s="10"/>
    </row>
    <row r="21" spans="2:21" ht="24" x14ac:dyDescent="0.55000000000000004">
      <c r="B21" s="57"/>
      <c r="C21" s="57"/>
      <c r="D21" s="57"/>
      <c r="E21" s="57"/>
      <c r="F21" s="57"/>
      <c r="G21" s="57"/>
    </row>
    <row r="22" spans="2:21" ht="24" x14ac:dyDescent="0.55000000000000004">
      <c r="B22" s="57"/>
      <c r="C22" s="57"/>
      <c r="D22" s="57"/>
      <c r="E22" s="57"/>
      <c r="F22" s="57"/>
      <c r="G22" s="57"/>
    </row>
    <row r="23" spans="2:21" ht="24" x14ac:dyDescent="0.55000000000000004">
      <c r="B23" s="57"/>
      <c r="C23" s="57"/>
      <c r="D23" s="57"/>
      <c r="E23" s="57"/>
      <c r="F23" s="57"/>
      <c r="G23" s="57"/>
    </row>
    <row r="24" spans="2:21" ht="24" x14ac:dyDescent="0.55000000000000004">
      <c r="B24" s="57"/>
      <c r="C24" s="57"/>
      <c r="D24" s="57"/>
      <c r="E24" s="57"/>
      <c r="F24" s="57"/>
      <c r="G24" s="57"/>
    </row>
    <row r="25" spans="2:21" ht="24" x14ac:dyDescent="0.55000000000000004">
      <c r="B25" s="57"/>
      <c r="C25" s="57"/>
      <c r="D25" s="57"/>
      <c r="E25" s="57"/>
      <c r="F25" s="57"/>
      <c r="G25" s="57"/>
    </row>
    <row r="26" spans="2:21" ht="24" x14ac:dyDescent="0.55000000000000004">
      <c r="B26" s="57"/>
      <c r="C26" s="57"/>
      <c r="D26" s="57"/>
      <c r="E26" s="57"/>
      <c r="F26" s="57"/>
      <c r="G26" s="57"/>
    </row>
    <row r="27" spans="2:21" ht="24" x14ac:dyDescent="0.55000000000000004">
      <c r="B27" s="57"/>
      <c r="C27" s="57"/>
      <c r="D27" s="57"/>
      <c r="E27" s="57"/>
      <c r="F27" s="57"/>
      <c r="G27" s="57"/>
    </row>
    <row r="28" spans="2:21" ht="24" x14ac:dyDescent="0.55000000000000004">
      <c r="B28" s="57"/>
      <c r="C28" s="57"/>
      <c r="D28" s="57"/>
      <c r="E28" s="57"/>
      <c r="F28" s="57"/>
    </row>
    <row r="32" spans="2:21" ht="24" x14ac:dyDescent="0.4">
      <c r="U32" s="29"/>
    </row>
  </sheetData>
  <mergeCells count="6">
    <mergeCell ref="H6:L6"/>
    <mergeCell ref="N6:R6"/>
    <mergeCell ref="A1:R1"/>
    <mergeCell ref="A2:R2"/>
    <mergeCell ref="A3:R3"/>
    <mergeCell ref="A5:H5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13B0-99DB-428E-B20C-7862B133BC29}">
  <sheetPr>
    <tabColor rgb="FF92D050"/>
    <pageSetUpPr fitToPage="1"/>
  </sheetPr>
  <dimension ref="A1:S16"/>
  <sheetViews>
    <sheetView rightToLeft="1" view="pageBreakPreview" zoomScale="80" zoomScaleNormal="100" zoomScaleSheetLayoutView="80" workbookViewId="0">
      <selection activeCell="F13" sqref="F13"/>
    </sheetView>
  </sheetViews>
  <sheetFormatPr defaultColWidth="9.140625" defaultRowHeight="18" x14ac:dyDescent="0.4"/>
  <cols>
    <col min="1" max="1" width="48" style="49" bestFit="1" customWidth="1"/>
    <col min="2" max="2" width="18.5703125" style="19" bestFit="1" customWidth="1"/>
    <col min="3" max="3" width="0.85546875" style="19" customWidth="1"/>
    <col min="4" max="4" width="19.5703125" style="19" bestFit="1" customWidth="1"/>
    <col min="5" max="5" width="0.7109375" style="19" customWidth="1"/>
    <col min="6" max="6" width="21.28515625" style="19" bestFit="1" customWidth="1"/>
    <col min="7" max="7" width="0.7109375" style="19" customWidth="1"/>
    <col min="8" max="8" width="18.5703125" style="19" bestFit="1" customWidth="1"/>
    <col min="9" max="9" width="0.5703125" style="19" customWidth="1"/>
    <col min="10" max="10" width="19.5703125" style="19" bestFit="1" customWidth="1"/>
    <col min="11" max="11" width="0.85546875" style="19" customWidth="1"/>
    <col min="12" max="12" width="21.28515625" style="19" bestFit="1" customWidth="1"/>
    <col min="13" max="13" width="51.5703125" style="126" bestFit="1" customWidth="1"/>
    <col min="14" max="14" width="12.42578125" style="126" bestFit="1" customWidth="1"/>
    <col min="15" max="16" width="9.140625" style="126"/>
    <col min="17" max="16384" width="9.140625" style="49"/>
  </cols>
  <sheetData>
    <row r="1" spans="1:19" ht="24.75" x14ac:dyDescent="0.6">
      <c r="A1" s="220" t="str">
        <f>سپرده!A1</f>
        <v>صندوق سرمایه گذاری سهامی اهرمی شاخصی کیان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9" ht="24.75" x14ac:dyDescent="0.6">
      <c r="A2" s="220" t="s">
        <v>51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9" ht="24.75" x14ac:dyDescent="0.6">
      <c r="A3" s="220" t="str">
        <f>' سهام '!A3</f>
        <v>برای ماه منتهی به 1404/09/30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9" ht="24.75" x14ac:dyDescent="0.6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9" ht="24.75" x14ac:dyDescent="0.55000000000000004">
      <c r="A5" s="221" t="s">
        <v>112</v>
      </c>
      <c r="B5" s="221"/>
      <c r="C5" s="16"/>
      <c r="D5" s="17"/>
      <c r="E5" s="17"/>
      <c r="F5" s="17"/>
      <c r="G5" s="17"/>
      <c r="H5" s="17"/>
      <c r="I5" s="17"/>
      <c r="J5" s="17"/>
      <c r="K5" s="17"/>
      <c r="L5" s="17"/>
    </row>
    <row r="6" spans="1:19" ht="24.75" customHeight="1" thickBot="1" x14ac:dyDescent="0.6">
      <c r="A6" s="56"/>
      <c r="B6" s="264" t="str">
        <f>'درآمد سرمایه گذاری در شمش '!C7</f>
        <v>طی آذر ماه</v>
      </c>
      <c r="C6" s="264"/>
      <c r="D6" s="264"/>
      <c r="E6" s="264"/>
      <c r="F6" s="264"/>
      <c r="G6" s="17"/>
      <c r="H6" s="264" t="str">
        <f>'درآمد سرمایه گذاری در شمش '!M7</f>
        <v>از ابتدای سال مالی تا پایان آذر ماه</v>
      </c>
      <c r="I6" s="264"/>
      <c r="J6" s="264"/>
      <c r="K6" s="264"/>
      <c r="L6" s="264"/>
    </row>
    <row r="7" spans="1:19" ht="46.5" customHeight="1" thickBot="1" x14ac:dyDescent="0.6">
      <c r="A7" s="58" t="s">
        <v>33</v>
      </c>
      <c r="B7" s="18" t="s">
        <v>52</v>
      </c>
      <c r="C7" s="103"/>
      <c r="D7" s="18" t="s">
        <v>35</v>
      </c>
      <c r="E7" s="103"/>
      <c r="F7" s="18" t="s">
        <v>37</v>
      </c>
      <c r="G7" s="17"/>
      <c r="H7" s="18" t="s">
        <v>52</v>
      </c>
      <c r="I7" s="103"/>
      <c r="J7" s="18" t="s">
        <v>35</v>
      </c>
      <c r="K7" s="103"/>
      <c r="L7" s="18" t="s">
        <v>37</v>
      </c>
    </row>
    <row r="8" spans="1:19" s="50" customFormat="1" ht="46.5" customHeight="1" x14ac:dyDescent="0.5">
      <c r="A8" s="63" t="s">
        <v>351</v>
      </c>
      <c r="B8" s="29">
        <v>0</v>
      </c>
      <c r="C8" s="29"/>
      <c r="D8" s="29">
        <v>0</v>
      </c>
      <c r="E8" s="29"/>
      <c r="F8" s="29">
        <f>B8+D8</f>
        <v>0</v>
      </c>
      <c r="G8" s="29"/>
      <c r="H8" s="29">
        <v>34944</v>
      </c>
      <c r="I8" s="29"/>
      <c r="J8" s="29">
        <v>0</v>
      </c>
      <c r="K8" s="29"/>
      <c r="L8" s="29">
        <f>H8+J8</f>
        <v>34944</v>
      </c>
      <c r="M8" s="200"/>
      <c r="N8" s="200"/>
      <c r="O8" s="127"/>
      <c r="R8" s="127"/>
      <c r="S8" s="128"/>
    </row>
    <row r="9" spans="1:19" s="50" customFormat="1" ht="46.5" customHeight="1" x14ac:dyDescent="0.5">
      <c r="A9" s="63" t="s">
        <v>349</v>
      </c>
      <c r="B9" s="29">
        <v>5666</v>
      </c>
      <c r="C9" s="29"/>
      <c r="D9" s="29">
        <v>0</v>
      </c>
      <c r="E9" s="29"/>
      <c r="F9" s="29">
        <f t="shared" ref="F9:F12" si="0">B9+D9</f>
        <v>5666</v>
      </c>
      <c r="G9" s="29"/>
      <c r="H9" s="29">
        <v>14432</v>
      </c>
      <c r="I9" s="29"/>
      <c r="J9" s="29">
        <v>0</v>
      </c>
      <c r="K9" s="29"/>
      <c r="L9" s="29">
        <f t="shared" ref="L9:L12" si="1">H9+J9</f>
        <v>14432</v>
      </c>
      <c r="M9" s="200"/>
      <c r="N9" s="200"/>
      <c r="O9" s="127"/>
      <c r="R9" s="127"/>
      <c r="S9" s="128"/>
    </row>
    <row r="10" spans="1:19" s="50" customFormat="1" ht="46.5" customHeight="1" x14ac:dyDescent="0.5">
      <c r="A10" s="63" t="s">
        <v>350</v>
      </c>
      <c r="B10" s="29">
        <v>34041</v>
      </c>
      <c r="C10" s="29"/>
      <c r="D10" s="29">
        <v>0</v>
      </c>
      <c r="E10" s="29"/>
      <c r="F10" s="29">
        <f t="shared" si="0"/>
        <v>34041</v>
      </c>
      <c r="G10" s="29"/>
      <c r="H10" s="29">
        <v>263946</v>
      </c>
      <c r="I10" s="29"/>
      <c r="J10" s="29">
        <v>0</v>
      </c>
      <c r="K10" s="29"/>
      <c r="L10" s="29">
        <f t="shared" si="1"/>
        <v>263946</v>
      </c>
      <c r="M10" s="200"/>
      <c r="N10" s="200"/>
      <c r="O10" s="127"/>
      <c r="R10" s="127"/>
      <c r="S10" s="128"/>
    </row>
    <row r="11" spans="1:19" s="50" customFormat="1" ht="46.5" customHeight="1" x14ac:dyDescent="0.5">
      <c r="A11" s="63" t="s">
        <v>352</v>
      </c>
      <c r="B11" s="29">
        <v>11306496</v>
      </c>
      <c r="C11" s="29"/>
      <c r="D11" s="29">
        <v>0</v>
      </c>
      <c r="E11" s="29"/>
      <c r="F11" s="29">
        <f t="shared" si="0"/>
        <v>11306496</v>
      </c>
      <c r="G11" s="29"/>
      <c r="H11" s="29">
        <v>4857259633</v>
      </c>
      <c r="I11" s="29"/>
      <c r="J11" s="29">
        <v>0</v>
      </c>
      <c r="K11" s="29"/>
      <c r="L11" s="29">
        <f t="shared" si="1"/>
        <v>4857259633</v>
      </c>
      <c r="M11" s="200"/>
      <c r="N11" s="200"/>
      <c r="O11" s="127"/>
      <c r="R11" s="127"/>
      <c r="S11" s="128"/>
    </row>
    <row r="12" spans="1:19" s="50" customFormat="1" ht="46.5" customHeight="1" x14ac:dyDescent="0.5">
      <c r="A12" s="63" t="s">
        <v>351</v>
      </c>
      <c r="B12" s="29">
        <v>2168</v>
      </c>
      <c r="C12" s="29"/>
      <c r="D12" s="29">
        <v>0</v>
      </c>
      <c r="E12" s="29"/>
      <c r="F12" s="29">
        <f t="shared" si="0"/>
        <v>2168</v>
      </c>
      <c r="G12" s="29"/>
      <c r="H12" s="29">
        <v>2168</v>
      </c>
      <c r="I12" s="29"/>
      <c r="J12" s="29">
        <v>0</v>
      </c>
      <c r="K12" s="29"/>
      <c r="L12" s="29">
        <f t="shared" si="1"/>
        <v>2168</v>
      </c>
      <c r="M12" s="200"/>
      <c r="N12" s="200"/>
      <c r="O12" s="127"/>
      <c r="R12" s="127"/>
      <c r="S12" s="128"/>
    </row>
    <row r="13" spans="1:19" s="50" customFormat="1" ht="46.5" customHeight="1" x14ac:dyDescent="0.5">
      <c r="A13" s="63" t="s">
        <v>108</v>
      </c>
      <c r="B13" s="29">
        <v>183284085</v>
      </c>
      <c r="C13" s="29"/>
      <c r="D13" s="29">
        <v>0</v>
      </c>
      <c r="E13" s="29"/>
      <c r="F13" s="29">
        <f>B13+D13</f>
        <v>183284085</v>
      </c>
      <c r="G13" s="29"/>
      <c r="H13" s="29">
        <v>254707217</v>
      </c>
      <c r="I13" s="29"/>
      <c r="J13" s="29"/>
      <c r="K13" s="29"/>
      <c r="L13" s="29">
        <f>H13+J13</f>
        <v>254707217</v>
      </c>
      <c r="M13" s="200"/>
      <c r="N13" s="200"/>
      <c r="O13" s="127"/>
      <c r="R13" s="127"/>
      <c r="S13" s="128"/>
    </row>
    <row r="14" spans="1:19" ht="24.75" thickBot="1" x14ac:dyDescent="0.45">
      <c r="B14" s="65">
        <f>SUM(B8:B13)</f>
        <v>194632456</v>
      </c>
      <c r="C14" s="160"/>
      <c r="D14" s="65">
        <f>SUM(D8:D8)</f>
        <v>0</v>
      </c>
      <c r="E14" s="160"/>
      <c r="F14" s="65">
        <f>SUM(F8:F13)</f>
        <v>194632456</v>
      </c>
      <c r="G14" s="160"/>
      <c r="H14" s="65">
        <f>SUM(H8:H13)</f>
        <v>5112282340</v>
      </c>
      <c r="I14" s="160"/>
      <c r="J14" s="65">
        <f>SUM(J8:J8)</f>
        <v>0</v>
      </c>
      <c r="K14" s="188"/>
      <c r="L14" s="65">
        <f>SUM(L8:L13)</f>
        <v>5112282340</v>
      </c>
    </row>
    <row r="15" spans="1:19" ht="22.5" thickTop="1" x14ac:dyDescent="0.5">
      <c r="C15" s="50"/>
      <c r="E15" s="50"/>
      <c r="G15" s="50"/>
      <c r="I15" s="50"/>
    </row>
    <row r="16" spans="1:19" s="57" customFormat="1" ht="24" x14ac:dyDescent="0.55000000000000004">
      <c r="A16" s="49"/>
      <c r="B16" s="19"/>
      <c r="C16" s="50"/>
      <c r="D16" s="19"/>
      <c r="E16" s="50"/>
      <c r="F16" s="19"/>
      <c r="G16" s="50"/>
      <c r="H16" s="19"/>
      <c r="I16" s="50"/>
      <c r="J16" s="19"/>
      <c r="K16" s="19"/>
      <c r="L16" s="19"/>
      <c r="M16" s="201"/>
      <c r="N16" s="201"/>
      <c r="O16" s="201"/>
      <c r="P16" s="201"/>
    </row>
  </sheetData>
  <autoFilter ref="A7:L7" xr:uid="{00000000-0009-0000-0000-000005000000}">
    <sortState xmlns:xlrd2="http://schemas.microsoft.com/office/spreadsheetml/2017/richdata2" ref="A8:L15">
      <sortCondition descending="1" ref="L7"/>
    </sortState>
  </autoFilter>
  <mergeCells count="6">
    <mergeCell ref="A1:L1"/>
    <mergeCell ref="A2:L2"/>
    <mergeCell ref="A3:L3"/>
    <mergeCell ref="A5:B5"/>
    <mergeCell ref="B6:F6"/>
    <mergeCell ref="H6:L6"/>
  </mergeCells>
  <printOptions horizontalCentered="1"/>
  <pageMargins left="0.25" right="0.25" top="0.75" bottom="0.75" header="0.3" footer="0.3"/>
  <pageSetup paperSize="9" scale="8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AS216"/>
  <sheetViews>
    <sheetView rightToLeft="1" view="pageBreakPreview" zoomScale="85" zoomScaleNormal="100" zoomScaleSheetLayoutView="85" workbookViewId="0">
      <selection sqref="A1:XFD1048576"/>
    </sheetView>
  </sheetViews>
  <sheetFormatPr defaultColWidth="9.140625" defaultRowHeight="17.25" x14ac:dyDescent="0.4"/>
  <cols>
    <col min="1" max="1" width="31.7109375" style="352" customWidth="1"/>
    <col min="2" max="2" width="1.140625" style="352" customWidth="1"/>
    <col min="3" max="3" width="15.42578125" style="352" customWidth="1"/>
    <col min="4" max="4" width="0.85546875" style="352" customWidth="1"/>
    <col min="5" max="5" width="23.28515625" style="14" customWidth="1"/>
    <col min="6" max="6" width="0.5703125" style="14" customWidth="1"/>
    <col min="7" max="7" width="22.140625" style="14" customWidth="1"/>
    <col min="8" max="8" width="0.85546875" style="14" customWidth="1"/>
    <col min="9" max="9" width="23.7109375" style="30" customWidth="1"/>
    <col min="10" max="10" width="0.5703125" style="30" customWidth="1"/>
    <col min="11" max="11" width="15.42578125" style="30" bestFit="1" customWidth="1"/>
    <col min="12" max="12" width="0.42578125" style="30" customWidth="1"/>
    <col min="13" max="13" width="24" style="30" customWidth="1"/>
    <col min="14" max="14" width="0.42578125" style="30" customWidth="1"/>
    <col min="15" max="15" width="22.140625" style="30" customWidth="1"/>
    <col min="16" max="16" width="0.5703125" style="30" customWidth="1"/>
    <col min="17" max="17" width="22.85546875" style="30" customWidth="1"/>
    <col min="18" max="18" width="17.7109375" style="30" customWidth="1"/>
    <col min="19" max="19" width="18.7109375" style="30" customWidth="1"/>
    <col min="20" max="21" width="8.7109375" style="30" customWidth="1"/>
    <col min="22" max="22" width="9.5703125" style="352" customWidth="1"/>
    <col min="23" max="23" width="12.5703125" style="352" customWidth="1"/>
    <col min="24" max="24" width="12.140625" style="352" customWidth="1"/>
    <col min="25" max="25" width="9.85546875" style="352" customWidth="1"/>
    <col min="26" max="27" width="9.140625" style="352" customWidth="1"/>
    <col min="28" max="28" width="12.140625" style="352" customWidth="1"/>
    <col min="29" max="29" width="12" style="352" customWidth="1"/>
    <col min="30" max="30" width="11" style="352" customWidth="1"/>
    <col min="31" max="33" width="13.7109375" style="352" customWidth="1"/>
    <col min="34" max="34" width="32.7109375" style="352" customWidth="1"/>
    <col min="35" max="39" width="13.5703125" style="352" customWidth="1"/>
    <col min="40" max="40" width="12.5703125" style="352" bestFit="1" customWidth="1"/>
    <col min="41" max="41" width="9.140625" style="352"/>
    <col min="42" max="42" width="13.5703125" style="352" bestFit="1" customWidth="1"/>
    <col min="43" max="43" width="9.5703125" style="352" bestFit="1" customWidth="1"/>
    <col min="44" max="44" width="12.5703125" style="352" bestFit="1" customWidth="1"/>
    <col min="45" max="45" width="13.5703125" style="352" bestFit="1" customWidth="1"/>
    <col min="46" max="16384" width="9.140625" style="352"/>
  </cols>
  <sheetData>
    <row r="1" spans="1:25" ht="22.5" x14ac:dyDescent="0.55000000000000004">
      <c r="A1" s="350" t="str">
        <f>سپرده!A1</f>
        <v>صندوق سرمایه گذاری سهامی اهرمی شاخصی کیان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1"/>
      <c r="S1" s="351"/>
      <c r="T1" s="351"/>
      <c r="U1" s="351"/>
    </row>
    <row r="2" spans="1:25" ht="22.5" x14ac:dyDescent="0.55000000000000004">
      <c r="A2" s="350" t="s">
        <v>51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1"/>
      <c r="S2" s="351"/>
      <c r="T2" s="351"/>
      <c r="U2" s="351"/>
    </row>
    <row r="3" spans="1:25" ht="22.5" x14ac:dyDescent="0.55000000000000004">
      <c r="A3" s="350" t="str">
        <f>درآمدها!A3</f>
        <v>برای ماه منتهی به 1404/09/30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1"/>
      <c r="S3" s="351"/>
      <c r="T3" s="351"/>
      <c r="U3" s="351"/>
    </row>
    <row r="4" spans="1:25" ht="22.5" x14ac:dyDescent="0.4">
      <c r="A4" s="353" t="s">
        <v>57</v>
      </c>
      <c r="B4" s="353"/>
      <c r="C4" s="353"/>
      <c r="D4" s="353"/>
      <c r="E4" s="353"/>
      <c r="F4" s="353"/>
      <c r="G4" s="353"/>
      <c r="H4" s="353"/>
      <c r="I4" s="353"/>
      <c r="J4" s="266"/>
      <c r="K4" s="266"/>
      <c r="L4" s="266"/>
      <c r="M4" s="266"/>
      <c r="N4" s="266"/>
      <c r="O4" s="266"/>
      <c r="P4" s="266"/>
      <c r="Q4" s="266"/>
      <c r="R4" s="169"/>
      <c r="S4" s="169"/>
      <c r="T4" s="169"/>
      <c r="U4" s="169"/>
    </row>
    <row r="5" spans="1:25" ht="20.25" customHeight="1" thickBot="1" x14ac:dyDescent="0.55000000000000004">
      <c r="A5" s="354"/>
      <c r="B5" s="354"/>
      <c r="C5" s="265" t="str">
        <f>'درآمد سرمایه گذاری در شمش '!C7</f>
        <v>طی آذر ماه</v>
      </c>
      <c r="D5" s="265"/>
      <c r="E5" s="265"/>
      <c r="F5" s="265"/>
      <c r="G5" s="265"/>
      <c r="H5" s="265"/>
      <c r="I5" s="265"/>
      <c r="J5" s="2"/>
      <c r="K5" s="265" t="str">
        <f>'درآمد سرمایه گذاری در شمش '!M7</f>
        <v>از ابتدای سال مالی تا پایان آذر ماه</v>
      </c>
      <c r="L5" s="265"/>
      <c r="M5" s="265"/>
      <c r="N5" s="265"/>
      <c r="O5" s="265"/>
      <c r="P5" s="265"/>
      <c r="Q5" s="265"/>
      <c r="R5" s="162"/>
      <c r="S5" s="162"/>
      <c r="T5" s="162"/>
      <c r="U5" s="162"/>
      <c r="X5" s="341"/>
      <c r="Y5" s="341"/>
    </row>
    <row r="6" spans="1:25" ht="22.5" thickBot="1" x14ac:dyDescent="0.55000000000000004">
      <c r="A6" s="355" t="s">
        <v>33</v>
      </c>
      <c r="B6" s="355"/>
      <c r="C6" s="356" t="s">
        <v>3</v>
      </c>
      <c r="D6" s="355"/>
      <c r="E6" s="42" t="s">
        <v>18</v>
      </c>
      <c r="F6" s="43"/>
      <c r="G6" s="44" t="s">
        <v>38</v>
      </c>
      <c r="H6" s="43"/>
      <c r="I6" s="26" t="s">
        <v>41</v>
      </c>
      <c r="J6" s="2"/>
      <c r="K6" s="24" t="s">
        <v>3</v>
      </c>
      <c r="L6" s="25"/>
      <c r="M6" s="26" t="s">
        <v>18</v>
      </c>
      <c r="N6" s="25"/>
      <c r="O6" s="24" t="s">
        <v>38</v>
      </c>
      <c r="P6" s="25"/>
      <c r="Q6" s="26" t="s">
        <v>41</v>
      </c>
      <c r="R6" s="163"/>
      <c r="S6" s="163"/>
      <c r="T6" s="163"/>
      <c r="U6" s="163"/>
      <c r="X6" s="341"/>
      <c r="Y6" s="341"/>
    </row>
    <row r="7" spans="1:25" ht="21.75" x14ac:dyDescent="0.5">
      <c r="A7" s="355" t="s">
        <v>344</v>
      </c>
      <c r="B7" s="355"/>
      <c r="C7" s="194">
        <v>28112636</v>
      </c>
      <c r="D7" s="355"/>
      <c r="E7" s="193">
        <f>_xlfn.XLOOKUP(A7,' سهام '!A10:A118,' سهام '!M10:M118)</f>
        <v>47812588114</v>
      </c>
      <c r="F7" s="43"/>
      <c r="G7" s="194">
        <v>-44700468250</v>
      </c>
      <c r="H7" s="43"/>
      <c r="I7" s="13">
        <f>E7+G7</f>
        <v>3112119864</v>
      </c>
      <c r="J7" s="2"/>
      <c r="K7" s="195">
        <v>28112636</v>
      </c>
      <c r="L7" s="25"/>
      <c r="M7" s="163">
        <v>47812588114</v>
      </c>
      <c r="N7" s="25"/>
      <c r="O7" s="13">
        <v>-44700468250</v>
      </c>
      <c r="P7" s="25"/>
      <c r="Q7" s="13">
        <f>M7+O7</f>
        <v>3112119864</v>
      </c>
      <c r="R7" s="163"/>
      <c r="S7" s="163"/>
      <c r="T7" s="163"/>
      <c r="U7" s="163"/>
      <c r="X7" s="341"/>
      <c r="Y7" s="341"/>
    </row>
    <row r="8" spans="1:25" ht="21.75" x14ac:dyDescent="0.5">
      <c r="A8" s="355" t="s">
        <v>87</v>
      </c>
      <c r="B8" s="355"/>
      <c r="C8" s="194">
        <v>134164</v>
      </c>
      <c r="D8" s="355"/>
      <c r="E8" s="193">
        <v>6696164802</v>
      </c>
      <c r="F8" s="43"/>
      <c r="G8" s="194">
        <v>-9847436863</v>
      </c>
      <c r="H8" s="43"/>
      <c r="I8" s="13">
        <f t="shared" ref="I8:I71" si="0">E8+G8</f>
        <v>-3151272061</v>
      </c>
      <c r="J8" s="2"/>
      <c r="K8" s="195">
        <v>1972598</v>
      </c>
      <c r="L8" s="25"/>
      <c r="M8" s="163">
        <v>104199600914</v>
      </c>
      <c r="N8" s="25"/>
      <c r="O8" s="13">
        <v>-144785741787</v>
      </c>
      <c r="P8" s="25"/>
      <c r="Q8" s="13">
        <f t="shared" ref="Q8:Q71" si="1">M8+O8</f>
        <v>-40586140873</v>
      </c>
      <c r="R8" s="163"/>
      <c r="S8" s="163"/>
      <c r="T8" s="163"/>
      <c r="U8" s="163"/>
      <c r="X8" s="341"/>
      <c r="Y8" s="341"/>
    </row>
    <row r="9" spans="1:25" ht="21.75" x14ac:dyDescent="0.5">
      <c r="A9" s="355" t="s">
        <v>105</v>
      </c>
      <c r="B9" s="355"/>
      <c r="C9" s="194">
        <v>0</v>
      </c>
      <c r="D9" s="355"/>
      <c r="E9" s="193">
        <v>0</v>
      </c>
      <c r="F9" s="43"/>
      <c r="G9" s="194">
        <v>0</v>
      </c>
      <c r="H9" s="43"/>
      <c r="I9" s="13">
        <f t="shared" si="0"/>
        <v>0</v>
      </c>
      <c r="J9" s="2"/>
      <c r="K9" s="195">
        <v>132183</v>
      </c>
      <c r="L9" s="25"/>
      <c r="M9" s="163">
        <v>7249469532</v>
      </c>
      <c r="N9" s="25"/>
      <c r="O9" s="13">
        <v>-8295061748</v>
      </c>
      <c r="P9" s="25"/>
      <c r="Q9" s="13">
        <f t="shared" si="1"/>
        <v>-1045592216</v>
      </c>
      <c r="R9" s="163"/>
      <c r="S9" s="163"/>
      <c r="T9" s="163"/>
      <c r="U9" s="163"/>
      <c r="X9" s="341"/>
      <c r="Y9" s="341"/>
    </row>
    <row r="10" spans="1:25" ht="21.75" x14ac:dyDescent="0.5">
      <c r="A10" s="355" t="s">
        <v>170</v>
      </c>
      <c r="B10" s="355"/>
      <c r="C10" s="194">
        <v>20000000</v>
      </c>
      <c r="D10" s="355"/>
      <c r="E10" s="193">
        <v>93511525267</v>
      </c>
      <c r="F10" s="43"/>
      <c r="G10" s="194">
        <v>-68964255786</v>
      </c>
      <c r="H10" s="43"/>
      <c r="I10" s="13">
        <f t="shared" si="0"/>
        <v>24547269481</v>
      </c>
      <c r="J10" s="2"/>
      <c r="K10" s="195">
        <v>23673906</v>
      </c>
      <c r="L10" s="25"/>
      <c r="M10" s="163">
        <v>135221455592</v>
      </c>
      <c r="N10" s="25"/>
      <c r="O10" s="13">
        <v>-107602905210</v>
      </c>
      <c r="P10" s="25"/>
      <c r="Q10" s="13">
        <f t="shared" si="1"/>
        <v>27618550382</v>
      </c>
      <c r="R10" s="163"/>
      <c r="S10" s="163"/>
      <c r="T10" s="163"/>
      <c r="U10" s="163"/>
      <c r="X10" s="341"/>
      <c r="Y10" s="341"/>
    </row>
    <row r="11" spans="1:25" ht="21.75" x14ac:dyDescent="0.5">
      <c r="A11" s="355" t="s">
        <v>254</v>
      </c>
      <c r="B11" s="355"/>
      <c r="C11" s="194">
        <v>0</v>
      </c>
      <c r="D11" s="355"/>
      <c r="E11" s="193">
        <v>0</v>
      </c>
      <c r="F11" s="43"/>
      <c r="G11" s="194">
        <v>0</v>
      </c>
      <c r="H11" s="43"/>
      <c r="I11" s="13">
        <f t="shared" si="0"/>
        <v>0</v>
      </c>
      <c r="J11" s="2"/>
      <c r="K11" s="195">
        <v>140661</v>
      </c>
      <c r="L11" s="25"/>
      <c r="M11" s="163">
        <v>3644389359</v>
      </c>
      <c r="N11" s="25"/>
      <c r="O11" s="13">
        <v>-4147181831</v>
      </c>
      <c r="P11" s="25"/>
      <c r="Q11" s="13">
        <f t="shared" si="1"/>
        <v>-502792472</v>
      </c>
      <c r="R11" s="196"/>
      <c r="S11" s="163"/>
      <c r="T11" s="163"/>
      <c r="U11" s="163"/>
      <c r="X11" s="341"/>
      <c r="Y11" s="341"/>
    </row>
    <row r="12" spans="1:25" ht="21.75" x14ac:dyDescent="0.5">
      <c r="A12" s="355" t="s">
        <v>92</v>
      </c>
      <c r="B12" s="355"/>
      <c r="C12" s="194">
        <v>0</v>
      </c>
      <c r="D12" s="355"/>
      <c r="E12" s="193">
        <v>0</v>
      </c>
      <c r="F12" s="43"/>
      <c r="G12" s="194">
        <v>0</v>
      </c>
      <c r="H12" s="43"/>
      <c r="I12" s="13">
        <f t="shared" si="0"/>
        <v>0</v>
      </c>
      <c r="J12" s="2"/>
      <c r="K12" s="195">
        <v>130157400</v>
      </c>
      <c r="L12" s="25"/>
      <c r="M12" s="163">
        <v>166257294388</v>
      </c>
      <c r="N12" s="25"/>
      <c r="O12" s="13">
        <v>-216069548998</v>
      </c>
      <c r="P12" s="25"/>
      <c r="Q12" s="13">
        <f t="shared" si="1"/>
        <v>-49812254610</v>
      </c>
      <c r="R12" s="163"/>
      <c r="S12" s="163"/>
      <c r="T12" s="163"/>
      <c r="U12" s="163"/>
      <c r="X12" s="341"/>
      <c r="Y12" s="341"/>
    </row>
    <row r="13" spans="1:25" ht="21.75" x14ac:dyDescent="0.5">
      <c r="A13" s="355" t="s">
        <v>223</v>
      </c>
      <c r="B13" s="355"/>
      <c r="C13" s="194">
        <v>0</v>
      </c>
      <c r="D13" s="355"/>
      <c r="E13" s="193">
        <v>0</v>
      </c>
      <c r="F13" s="43"/>
      <c r="G13" s="194">
        <v>0</v>
      </c>
      <c r="H13" s="43"/>
      <c r="I13" s="13">
        <f t="shared" si="0"/>
        <v>0</v>
      </c>
      <c r="J13" s="2"/>
      <c r="K13" s="195">
        <v>1550000</v>
      </c>
      <c r="L13" s="25"/>
      <c r="M13" s="163">
        <v>7307267816</v>
      </c>
      <c r="N13" s="25"/>
      <c r="O13" s="13">
        <v>-8936509500</v>
      </c>
      <c r="P13" s="25"/>
      <c r="Q13" s="13">
        <f t="shared" si="1"/>
        <v>-1629241684</v>
      </c>
      <c r="R13" s="163"/>
      <c r="S13" s="163"/>
      <c r="T13" s="163"/>
      <c r="U13" s="163"/>
      <c r="X13" s="341"/>
      <c r="Y13" s="341"/>
    </row>
    <row r="14" spans="1:25" ht="21.75" x14ac:dyDescent="0.5">
      <c r="A14" s="355" t="s">
        <v>148</v>
      </c>
      <c r="B14" s="355"/>
      <c r="C14" s="194">
        <v>0</v>
      </c>
      <c r="D14" s="355"/>
      <c r="E14" s="193">
        <v>0</v>
      </c>
      <c r="F14" s="43"/>
      <c r="G14" s="194">
        <v>0</v>
      </c>
      <c r="H14" s="43"/>
      <c r="I14" s="13">
        <f t="shared" si="0"/>
        <v>0</v>
      </c>
      <c r="J14" s="2"/>
      <c r="K14" s="195">
        <v>463753426</v>
      </c>
      <c r="L14" s="25"/>
      <c r="M14" s="163">
        <v>225858390537</v>
      </c>
      <c r="N14" s="25"/>
      <c r="O14" s="13">
        <v>-280778854406</v>
      </c>
      <c r="P14" s="25"/>
      <c r="Q14" s="13">
        <f t="shared" si="1"/>
        <v>-54920463869</v>
      </c>
      <c r="R14" s="196"/>
      <c r="S14" s="163"/>
      <c r="T14" s="163"/>
      <c r="U14" s="163"/>
      <c r="X14" s="341"/>
      <c r="Y14" s="341"/>
    </row>
    <row r="15" spans="1:25" ht="21.75" x14ac:dyDescent="0.5">
      <c r="A15" s="355" t="s">
        <v>131</v>
      </c>
      <c r="B15" s="355"/>
      <c r="C15" s="194">
        <v>0</v>
      </c>
      <c r="D15" s="355"/>
      <c r="E15" s="193">
        <v>0</v>
      </c>
      <c r="F15" s="43"/>
      <c r="G15" s="194">
        <v>0</v>
      </c>
      <c r="H15" s="43"/>
      <c r="I15" s="13">
        <f t="shared" si="0"/>
        <v>0</v>
      </c>
      <c r="J15" s="2"/>
      <c r="K15" s="195">
        <v>304685</v>
      </c>
      <c r="L15" s="25"/>
      <c r="M15" s="163">
        <v>4073382849</v>
      </c>
      <c r="N15" s="25"/>
      <c r="O15" s="13">
        <v>-5321463222</v>
      </c>
      <c r="P15" s="25"/>
      <c r="Q15" s="13">
        <f t="shared" si="1"/>
        <v>-1248080373</v>
      </c>
      <c r="R15" s="163"/>
      <c r="S15" s="163"/>
      <c r="T15" s="163"/>
      <c r="U15" s="163"/>
      <c r="X15" s="341"/>
      <c r="Y15" s="341"/>
    </row>
    <row r="16" spans="1:25" ht="21.75" x14ac:dyDescent="0.5">
      <c r="A16" s="355" t="s">
        <v>185</v>
      </c>
      <c r="B16" s="355"/>
      <c r="C16" s="194">
        <v>0</v>
      </c>
      <c r="D16" s="355"/>
      <c r="E16" s="193">
        <v>0</v>
      </c>
      <c r="F16" s="43"/>
      <c r="G16" s="194">
        <v>0</v>
      </c>
      <c r="H16" s="43"/>
      <c r="I16" s="13">
        <f t="shared" si="0"/>
        <v>0</v>
      </c>
      <c r="J16" s="2"/>
      <c r="K16" s="195">
        <v>233058</v>
      </c>
      <c r="L16" s="25"/>
      <c r="M16" s="163">
        <v>9117514505</v>
      </c>
      <c r="N16" s="25"/>
      <c r="O16" s="13">
        <v>-11565031537</v>
      </c>
      <c r="P16" s="25"/>
      <c r="Q16" s="13">
        <f t="shared" si="1"/>
        <v>-2447517032</v>
      </c>
      <c r="R16" s="163"/>
      <c r="S16" s="163"/>
      <c r="T16" s="163"/>
      <c r="U16" s="163"/>
      <c r="X16" s="341"/>
      <c r="Y16" s="341"/>
    </row>
    <row r="17" spans="1:25" ht="21.75" x14ac:dyDescent="0.5">
      <c r="A17" s="355" t="s">
        <v>265</v>
      </c>
      <c r="B17" s="355"/>
      <c r="C17" s="194">
        <v>0</v>
      </c>
      <c r="D17" s="355"/>
      <c r="E17" s="193">
        <v>0</v>
      </c>
      <c r="F17" s="43"/>
      <c r="G17" s="194">
        <v>0</v>
      </c>
      <c r="H17" s="43"/>
      <c r="I17" s="13">
        <f t="shared" si="0"/>
        <v>0</v>
      </c>
      <c r="J17" s="2"/>
      <c r="K17" s="195">
        <v>8650832</v>
      </c>
      <c r="L17" s="25"/>
      <c r="M17" s="163">
        <v>24573556366</v>
      </c>
      <c r="N17" s="25"/>
      <c r="O17" s="13">
        <v>-24056341809</v>
      </c>
      <c r="P17" s="25"/>
      <c r="Q17" s="13">
        <f t="shared" si="1"/>
        <v>517214557</v>
      </c>
      <c r="R17" s="163"/>
      <c r="S17" s="163"/>
      <c r="T17" s="163"/>
      <c r="U17" s="163"/>
      <c r="X17" s="341"/>
      <c r="Y17" s="341"/>
    </row>
    <row r="18" spans="1:25" ht="21.75" x14ac:dyDescent="0.5">
      <c r="A18" s="355" t="s">
        <v>253</v>
      </c>
      <c r="B18" s="355"/>
      <c r="C18" s="194">
        <v>0</v>
      </c>
      <c r="D18" s="355"/>
      <c r="E18" s="193">
        <v>0</v>
      </c>
      <c r="F18" s="43"/>
      <c r="G18" s="194">
        <v>0</v>
      </c>
      <c r="H18" s="43"/>
      <c r="I18" s="13">
        <f t="shared" si="0"/>
        <v>0</v>
      </c>
      <c r="J18" s="2"/>
      <c r="K18" s="195">
        <v>33600000</v>
      </c>
      <c r="L18" s="25"/>
      <c r="M18" s="163">
        <v>40864968455</v>
      </c>
      <c r="N18" s="25"/>
      <c r="O18" s="13">
        <v>-45691309441</v>
      </c>
      <c r="P18" s="25"/>
      <c r="Q18" s="13">
        <f t="shared" si="1"/>
        <v>-4826340986</v>
      </c>
      <c r="R18" s="163"/>
      <c r="S18" s="163"/>
      <c r="T18" s="163"/>
      <c r="U18" s="163"/>
      <c r="X18" s="341"/>
      <c r="Y18" s="341"/>
    </row>
    <row r="19" spans="1:25" ht="21.75" x14ac:dyDescent="0.5">
      <c r="A19" s="355" t="s">
        <v>143</v>
      </c>
      <c r="B19" s="355"/>
      <c r="C19" s="194">
        <v>0</v>
      </c>
      <c r="D19" s="355"/>
      <c r="E19" s="193">
        <v>0</v>
      </c>
      <c r="F19" s="43"/>
      <c r="G19" s="194">
        <v>0</v>
      </c>
      <c r="H19" s="43"/>
      <c r="I19" s="13">
        <f t="shared" si="0"/>
        <v>0</v>
      </c>
      <c r="J19" s="2"/>
      <c r="K19" s="195">
        <v>1300000</v>
      </c>
      <c r="L19" s="25"/>
      <c r="M19" s="163">
        <v>110977618195</v>
      </c>
      <c r="N19" s="25"/>
      <c r="O19" s="13">
        <v>-119108065050</v>
      </c>
      <c r="P19" s="25"/>
      <c r="Q19" s="13">
        <f t="shared" si="1"/>
        <v>-8130446855</v>
      </c>
      <c r="R19" s="163"/>
      <c r="S19" s="163"/>
      <c r="T19" s="163"/>
      <c r="U19" s="163"/>
      <c r="X19" s="341"/>
      <c r="Y19" s="341"/>
    </row>
    <row r="20" spans="1:25" ht="21.75" x14ac:dyDescent="0.5">
      <c r="A20" s="355" t="s">
        <v>246</v>
      </c>
      <c r="B20" s="355"/>
      <c r="C20" s="194">
        <v>0</v>
      </c>
      <c r="D20" s="355"/>
      <c r="E20" s="193">
        <v>0</v>
      </c>
      <c r="F20" s="43"/>
      <c r="G20" s="194">
        <v>0</v>
      </c>
      <c r="H20" s="43"/>
      <c r="I20" s="13">
        <f t="shared" si="0"/>
        <v>0</v>
      </c>
      <c r="J20" s="2"/>
      <c r="K20" s="195">
        <v>600000</v>
      </c>
      <c r="L20" s="25"/>
      <c r="M20" s="163">
        <v>21089636329</v>
      </c>
      <c r="N20" s="25"/>
      <c r="O20" s="13">
        <v>-20624549400</v>
      </c>
      <c r="P20" s="25"/>
      <c r="Q20" s="13">
        <f t="shared" si="1"/>
        <v>465086929</v>
      </c>
      <c r="R20" s="196"/>
      <c r="S20" s="163"/>
      <c r="T20" s="163"/>
      <c r="U20" s="163"/>
      <c r="X20" s="341"/>
      <c r="Y20" s="341"/>
    </row>
    <row r="21" spans="1:25" ht="21.75" x14ac:dyDescent="0.5">
      <c r="A21" s="355" t="s">
        <v>189</v>
      </c>
      <c r="B21" s="355"/>
      <c r="C21" s="194">
        <v>0</v>
      </c>
      <c r="D21" s="355"/>
      <c r="E21" s="193">
        <v>0</v>
      </c>
      <c r="F21" s="43"/>
      <c r="G21" s="194">
        <v>0</v>
      </c>
      <c r="H21" s="43"/>
      <c r="I21" s="13">
        <f t="shared" si="0"/>
        <v>0</v>
      </c>
      <c r="J21" s="2"/>
      <c r="K21" s="195">
        <v>5325249</v>
      </c>
      <c r="L21" s="25"/>
      <c r="M21" s="163">
        <v>46280929621</v>
      </c>
      <c r="N21" s="25"/>
      <c r="O21" s="13">
        <v>-49283078686</v>
      </c>
      <c r="P21" s="25"/>
      <c r="Q21" s="13">
        <f t="shared" si="1"/>
        <v>-3002149065</v>
      </c>
      <c r="R21" s="163"/>
      <c r="S21" s="163"/>
      <c r="T21" s="163"/>
      <c r="U21" s="163"/>
      <c r="X21" s="341"/>
      <c r="Y21" s="341"/>
    </row>
    <row r="22" spans="1:25" ht="21.75" x14ac:dyDescent="0.5">
      <c r="A22" s="355" t="s">
        <v>138</v>
      </c>
      <c r="B22" s="355"/>
      <c r="C22" s="194">
        <v>4200000</v>
      </c>
      <c r="D22" s="355"/>
      <c r="E22" s="193">
        <v>320233313047</v>
      </c>
      <c r="F22" s="43"/>
      <c r="G22" s="194">
        <v>-264807311746</v>
      </c>
      <c r="H22" s="43"/>
      <c r="I22" s="13">
        <f t="shared" si="0"/>
        <v>55426001301</v>
      </c>
      <c r="J22" s="2"/>
      <c r="K22" s="195">
        <v>5546688</v>
      </c>
      <c r="L22" s="25"/>
      <c r="M22" s="163">
        <v>393344948748</v>
      </c>
      <c r="N22" s="25"/>
      <c r="O22" s="13">
        <v>-347791787794</v>
      </c>
      <c r="P22" s="25"/>
      <c r="Q22" s="13">
        <f t="shared" si="1"/>
        <v>45553160954</v>
      </c>
      <c r="R22" s="163"/>
      <c r="S22" s="163"/>
      <c r="T22" s="163"/>
      <c r="U22" s="163"/>
      <c r="X22" s="341"/>
      <c r="Y22" s="341"/>
    </row>
    <row r="23" spans="1:25" ht="21.75" x14ac:dyDescent="0.5">
      <c r="A23" s="355" t="s">
        <v>150</v>
      </c>
      <c r="B23" s="355"/>
      <c r="C23" s="194">
        <v>34187</v>
      </c>
      <c r="D23" s="355"/>
      <c r="E23" s="193">
        <v>259508928</v>
      </c>
      <c r="F23" s="43"/>
      <c r="G23" s="194">
        <v>-350030951</v>
      </c>
      <c r="H23" s="43"/>
      <c r="I23" s="13">
        <f t="shared" si="0"/>
        <v>-90522023</v>
      </c>
      <c r="J23" s="2"/>
      <c r="K23" s="195">
        <v>896575</v>
      </c>
      <c r="L23" s="25"/>
      <c r="M23" s="163">
        <v>9164994660</v>
      </c>
      <c r="N23" s="25"/>
      <c r="O23" s="13">
        <v>-9179775903</v>
      </c>
      <c r="P23" s="25"/>
      <c r="Q23" s="13">
        <f t="shared" si="1"/>
        <v>-14781243</v>
      </c>
      <c r="R23" s="163"/>
      <c r="S23" s="163"/>
      <c r="T23" s="163"/>
      <c r="U23" s="163"/>
      <c r="X23" s="341"/>
      <c r="Y23" s="341"/>
    </row>
    <row r="24" spans="1:25" ht="21.75" x14ac:dyDescent="0.5">
      <c r="A24" s="355" t="s">
        <v>242</v>
      </c>
      <c r="B24" s="355"/>
      <c r="C24" s="194">
        <v>0</v>
      </c>
      <c r="D24" s="355"/>
      <c r="E24" s="193">
        <v>0</v>
      </c>
      <c r="F24" s="43"/>
      <c r="G24" s="194">
        <v>0</v>
      </c>
      <c r="H24" s="43"/>
      <c r="I24" s="13">
        <f t="shared" si="0"/>
        <v>0</v>
      </c>
      <c r="J24" s="2"/>
      <c r="K24" s="195">
        <v>11289537</v>
      </c>
      <c r="L24" s="25"/>
      <c r="M24" s="163">
        <v>17068948565</v>
      </c>
      <c r="N24" s="25"/>
      <c r="O24" s="13">
        <v>-18595457575</v>
      </c>
      <c r="P24" s="25"/>
      <c r="Q24" s="13">
        <f t="shared" si="1"/>
        <v>-1526509010</v>
      </c>
      <c r="R24" s="163"/>
      <c r="S24" s="163"/>
      <c r="T24" s="163"/>
      <c r="U24" s="163"/>
      <c r="X24" s="341"/>
      <c r="Y24" s="341"/>
    </row>
    <row r="25" spans="1:25" ht="21.75" x14ac:dyDescent="0.5">
      <c r="A25" s="355" t="s">
        <v>169</v>
      </c>
      <c r="B25" s="355"/>
      <c r="C25" s="194">
        <v>0</v>
      </c>
      <c r="D25" s="355"/>
      <c r="E25" s="193">
        <v>0</v>
      </c>
      <c r="F25" s="43"/>
      <c r="G25" s="194">
        <v>0</v>
      </c>
      <c r="H25" s="43"/>
      <c r="I25" s="13">
        <f t="shared" si="0"/>
        <v>0</v>
      </c>
      <c r="J25" s="2"/>
      <c r="K25" s="195">
        <v>9263282</v>
      </c>
      <c r="L25" s="25"/>
      <c r="M25" s="163">
        <v>104879851419</v>
      </c>
      <c r="N25" s="25"/>
      <c r="O25" s="13">
        <v>-153868445041</v>
      </c>
      <c r="P25" s="25"/>
      <c r="Q25" s="13">
        <f t="shared" si="1"/>
        <v>-48988593622</v>
      </c>
      <c r="R25" s="163"/>
      <c r="S25" s="163"/>
      <c r="T25" s="163"/>
      <c r="U25" s="163"/>
      <c r="X25" s="341"/>
      <c r="Y25" s="341"/>
    </row>
    <row r="26" spans="1:25" ht="21.75" x14ac:dyDescent="0.5">
      <c r="A26" s="355" t="s">
        <v>179</v>
      </c>
      <c r="B26" s="355"/>
      <c r="C26" s="194">
        <v>0</v>
      </c>
      <c r="D26" s="355"/>
      <c r="E26" s="193">
        <v>0</v>
      </c>
      <c r="F26" s="43"/>
      <c r="G26" s="194">
        <v>0</v>
      </c>
      <c r="H26" s="43"/>
      <c r="I26" s="13">
        <f t="shared" si="0"/>
        <v>0</v>
      </c>
      <c r="J26" s="2"/>
      <c r="K26" s="195">
        <v>7199408</v>
      </c>
      <c r="L26" s="25"/>
      <c r="M26" s="163">
        <v>21041229612</v>
      </c>
      <c r="N26" s="25"/>
      <c r="O26" s="13">
        <v>-21891952291</v>
      </c>
      <c r="P26" s="25"/>
      <c r="Q26" s="13">
        <f t="shared" si="1"/>
        <v>-850722679</v>
      </c>
      <c r="R26" s="163"/>
      <c r="S26" s="163"/>
      <c r="T26" s="163"/>
      <c r="U26" s="163"/>
      <c r="X26" s="341"/>
      <c r="Y26" s="341"/>
    </row>
    <row r="27" spans="1:25" ht="21.75" x14ac:dyDescent="0.5">
      <c r="A27" s="355" t="s">
        <v>213</v>
      </c>
      <c r="B27" s="355"/>
      <c r="C27" s="194">
        <v>0</v>
      </c>
      <c r="D27" s="355"/>
      <c r="E27" s="193">
        <v>0</v>
      </c>
      <c r="F27" s="43"/>
      <c r="G27" s="194">
        <v>0</v>
      </c>
      <c r="H27" s="43"/>
      <c r="I27" s="13">
        <f t="shared" si="0"/>
        <v>0</v>
      </c>
      <c r="J27" s="2"/>
      <c r="K27" s="195">
        <v>637918</v>
      </c>
      <c r="L27" s="25"/>
      <c r="M27" s="163">
        <v>2011290094</v>
      </c>
      <c r="N27" s="25"/>
      <c r="O27" s="13">
        <v>-2175039789</v>
      </c>
      <c r="P27" s="25"/>
      <c r="Q27" s="13">
        <f t="shared" si="1"/>
        <v>-163749695</v>
      </c>
      <c r="R27" s="163"/>
      <c r="S27" s="163"/>
      <c r="T27" s="163"/>
      <c r="U27" s="163"/>
      <c r="X27" s="341"/>
      <c r="Y27" s="341"/>
    </row>
    <row r="28" spans="1:25" ht="21.75" x14ac:dyDescent="0.5">
      <c r="A28" s="355" t="s">
        <v>178</v>
      </c>
      <c r="B28" s="355"/>
      <c r="C28" s="194">
        <v>0</v>
      </c>
      <c r="D28" s="355"/>
      <c r="E28" s="193">
        <v>0</v>
      </c>
      <c r="F28" s="43"/>
      <c r="G28" s="194">
        <v>0</v>
      </c>
      <c r="H28" s="43"/>
      <c r="I28" s="13">
        <f t="shared" si="0"/>
        <v>0</v>
      </c>
      <c r="J28" s="2"/>
      <c r="K28" s="195">
        <v>172587</v>
      </c>
      <c r="L28" s="25"/>
      <c r="M28" s="163">
        <v>1666105249</v>
      </c>
      <c r="N28" s="25"/>
      <c r="O28" s="13">
        <v>-1617811810</v>
      </c>
      <c r="P28" s="25"/>
      <c r="Q28" s="13">
        <f t="shared" si="1"/>
        <v>48293439</v>
      </c>
      <c r="R28" s="163"/>
      <c r="S28" s="163"/>
      <c r="T28" s="163"/>
      <c r="U28" s="163"/>
      <c r="X28" s="341"/>
      <c r="Y28" s="341"/>
    </row>
    <row r="29" spans="1:25" ht="21.75" x14ac:dyDescent="0.5">
      <c r="A29" s="355" t="s">
        <v>120</v>
      </c>
      <c r="B29" s="355"/>
      <c r="C29" s="194">
        <v>0</v>
      </c>
      <c r="D29" s="355"/>
      <c r="E29" s="193">
        <v>0</v>
      </c>
      <c r="F29" s="43"/>
      <c r="G29" s="194">
        <v>0</v>
      </c>
      <c r="H29" s="43"/>
      <c r="I29" s="13">
        <f t="shared" si="0"/>
        <v>0</v>
      </c>
      <c r="J29" s="2"/>
      <c r="K29" s="195">
        <v>146800000</v>
      </c>
      <c r="L29" s="25"/>
      <c r="M29" s="163">
        <v>78382079239</v>
      </c>
      <c r="N29" s="25"/>
      <c r="O29" s="13">
        <v>-98500414500</v>
      </c>
      <c r="P29" s="25"/>
      <c r="Q29" s="13">
        <f t="shared" si="1"/>
        <v>-20118335261</v>
      </c>
      <c r="R29" s="163"/>
      <c r="S29" s="163"/>
      <c r="T29" s="163"/>
      <c r="U29" s="163"/>
      <c r="X29" s="341"/>
      <c r="Y29" s="341"/>
    </row>
    <row r="30" spans="1:25" ht="21.75" x14ac:dyDescent="0.5">
      <c r="A30" s="355" t="s">
        <v>129</v>
      </c>
      <c r="B30" s="355"/>
      <c r="C30" s="194">
        <v>0</v>
      </c>
      <c r="D30" s="355"/>
      <c r="E30" s="193">
        <v>0</v>
      </c>
      <c r="F30" s="43"/>
      <c r="G30" s="194">
        <v>0</v>
      </c>
      <c r="H30" s="43"/>
      <c r="I30" s="13">
        <f t="shared" si="0"/>
        <v>0</v>
      </c>
      <c r="J30" s="2"/>
      <c r="K30" s="195">
        <v>38636942</v>
      </c>
      <c r="L30" s="25"/>
      <c r="M30" s="163">
        <v>86966111456</v>
      </c>
      <c r="N30" s="25"/>
      <c r="O30" s="13">
        <v>-113608060396</v>
      </c>
      <c r="P30" s="25"/>
      <c r="Q30" s="13">
        <f t="shared" si="1"/>
        <v>-26641948940</v>
      </c>
      <c r="R30" s="163"/>
      <c r="S30" s="163"/>
      <c r="T30" s="163"/>
      <c r="U30" s="163"/>
      <c r="X30" s="341"/>
      <c r="Y30" s="341"/>
    </row>
    <row r="31" spans="1:25" ht="21.75" x14ac:dyDescent="0.5">
      <c r="A31" s="355" t="s">
        <v>133</v>
      </c>
      <c r="B31" s="355"/>
      <c r="C31" s="194">
        <v>1146838</v>
      </c>
      <c r="D31" s="355"/>
      <c r="E31" s="193">
        <v>12921898478</v>
      </c>
      <c r="F31" s="43"/>
      <c r="G31" s="194">
        <v>-11601312888</v>
      </c>
      <c r="H31" s="43"/>
      <c r="I31" s="13">
        <f t="shared" si="0"/>
        <v>1320585590</v>
      </c>
      <c r="J31" s="2"/>
      <c r="K31" s="195">
        <v>58313630</v>
      </c>
      <c r="L31" s="25"/>
      <c r="M31" s="163">
        <v>639572728182</v>
      </c>
      <c r="N31" s="25"/>
      <c r="O31" s="13">
        <v>-594353571529</v>
      </c>
      <c r="P31" s="25"/>
      <c r="Q31" s="13">
        <f t="shared" si="1"/>
        <v>45219156653</v>
      </c>
      <c r="R31" s="163"/>
      <c r="S31" s="163"/>
      <c r="T31" s="163"/>
      <c r="U31" s="163"/>
      <c r="X31" s="341"/>
      <c r="Y31" s="341"/>
    </row>
    <row r="32" spans="1:25" ht="21.75" x14ac:dyDescent="0.5">
      <c r="A32" s="355" t="s">
        <v>182</v>
      </c>
      <c r="B32" s="355"/>
      <c r="C32" s="194">
        <v>6266323</v>
      </c>
      <c r="D32" s="355"/>
      <c r="E32" s="193">
        <v>49321291184</v>
      </c>
      <c r="F32" s="43"/>
      <c r="G32" s="194">
        <v>-44521256098</v>
      </c>
      <c r="H32" s="43"/>
      <c r="I32" s="13">
        <f t="shared" si="0"/>
        <v>4800035086</v>
      </c>
      <c r="J32" s="2"/>
      <c r="K32" s="195">
        <v>14818903</v>
      </c>
      <c r="L32" s="25"/>
      <c r="M32" s="163">
        <v>108907682478</v>
      </c>
      <c r="N32" s="25"/>
      <c r="O32" s="13">
        <v>-104543202670</v>
      </c>
      <c r="P32" s="25"/>
      <c r="Q32" s="13">
        <f t="shared" si="1"/>
        <v>4364479808</v>
      </c>
      <c r="R32" s="163"/>
      <c r="S32" s="163"/>
      <c r="T32" s="163"/>
      <c r="U32" s="163"/>
      <c r="X32" s="341"/>
      <c r="Y32" s="341"/>
    </row>
    <row r="33" spans="1:25" ht="21.75" x14ac:dyDescent="0.5">
      <c r="A33" s="355" t="s">
        <v>262</v>
      </c>
      <c r="B33" s="355"/>
      <c r="C33" s="194">
        <v>0</v>
      </c>
      <c r="D33" s="355"/>
      <c r="E33" s="193">
        <v>0</v>
      </c>
      <c r="F33" s="43"/>
      <c r="G33" s="194">
        <v>0</v>
      </c>
      <c r="H33" s="43"/>
      <c r="I33" s="13">
        <f t="shared" si="0"/>
        <v>0</v>
      </c>
      <c r="J33" s="2"/>
      <c r="K33" s="195">
        <v>17876</v>
      </c>
      <c r="L33" s="25"/>
      <c r="M33" s="163">
        <v>205324933</v>
      </c>
      <c r="N33" s="25"/>
      <c r="O33" s="13">
        <v>-287354976</v>
      </c>
      <c r="P33" s="25"/>
      <c r="Q33" s="13">
        <f t="shared" si="1"/>
        <v>-82030043</v>
      </c>
      <c r="R33" s="196"/>
      <c r="S33" s="163"/>
      <c r="T33" s="163"/>
      <c r="U33" s="163"/>
      <c r="X33" s="341"/>
      <c r="Y33" s="341"/>
    </row>
    <row r="34" spans="1:25" ht="21.75" x14ac:dyDescent="0.5">
      <c r="A34" s="355" t="s">
        <v>263</v>
      </c>
      <c r="B34" s="355"/>
      <c r="C34" s="194">
        <v>0</v>
      </c>
      <c r="D34" s="355"/>
      <c r="E34" s="193">
        <v>0</v>
      </c>
      <c r="F34" s="43"/>
      <c r="G34" s="194">
        <v>0</v>
      </c>
      <c r="H34" s="43"/>
      <c r="I34" s="13">
        <f t="shared" si="0"/>
        <v>0</v>
      </c>
      <c r="J34" s="2"/>
      <c r="K34" s="195">
        <v>3740019</v>
      </c>
      <c r="L34" s="25"/>
      <c r="M34" s="163">
        <v>18565335515</v>
      </c>
      <c r="N34" s="25"/>
      <c r="O34" s="13">
        <v>-17423148210</v>
      </c>
      <c r="P34" s="25"/>
      <c r="Q34" s="13">
        <f t="shared" si="1"/>
        <v>1142187305</v>
      </c>
      <c r="R34" s="163"/>
      <c r="S34" s="163"/>
      <c r="T34" s="163"/>
      <c r="U34" s="163"/>
      <c r="X34" s="341"/>
      <c r="Y34" s="341"/>
    </row>
    <row r="35" spans="1:25" ht="21.75" x14ac:dyDescent="0.5">
      <c r="A35" s="355" t="s">
        <v>142</v>
      </c>
      <c r="B35" s="355"/>
      <c r="C35" s="194">
        <v>0</v>
      </c>
      <c r="D35" s="355"/>
      <c r="E35" s="193">
        <v>0</v>
      </c>
      <c r="F35" s="43"/>
      <c r="G35" s="194">
        <v>0</v>
      </c>
      <c r="H35" s="43"/>
      <c r="I35" s="13">
        <f t="shared" si="0"/>
        <v>0</v>
      </c>
      <c r="J35" s="2"/>
      <c r="K35" s="195">
        <v>63406</v>
      </c>
      <c r="L35" s="25"/>
      <c r="M35" s="163">
        <v>1003459576</v>
      </c>
      <c r="N35" s="25"/>
      <c r="O35" s="13">
        <v>-970642507</v>
      </c>
      <c r="P35" s="25"/>
      <c r="Q35" s="13">
        <f t="shared" si="1"/>
        <v>32817069</v>
      </c>
      <c r="R35" s="163"/>
      <c r="S35" s="163"/>
      <c r="T35" s="163"/>
      <c r="U35" s="163"/>
      <c r="X35" s="341"/>
      <c r="Y35" s="341"/>
    </row>
    <row r="36" spans="1:25" ht="21.75" x14ac:dyDescent="0.5">
      <c r="A36" s="355" t="s">
        <v>217</v>
      </c>
      <c r="B36" s="355"/>
      <c r="C36" s="194">
        <v>20264505</v>
      </c>
      <c r="D36" s="355"/>
      <c r="E36" s="193">
        <v>30639243419</v>
      </c>
      <c r="F36" s="43"/>
      <c r="G36" s="194">
        <v>-36499660090</v>
      </c>
      <c r="H36" s="43"/>
      <c r="I36" s="13">
        <f t="shared" si="0"/>
        <v>-5860416671</v>
      </c>
      <c r="J36" s="2"/>
      <c r="K36" s="195">
        <v>33413039</v>
      </c>
      <c r="L36" s="25"/>
      <c r="M36" s="163">
        <v>55538165953</v>
      </c>
      <c r="N36" s="25"/>
      <c r="O36" s="13">
        <v>-61766630421</v>
      </c>
      <c r="P36" s="25"/>
      <c r="Q36" s="13">
        <f t="shared" si="1"/>
        <v>-6228464468</v>
      </c>
      <c r="R36" s="163"/>
      <c r="S36" s="163"/>
      <c r="T36" s="163"/>
      <c r="U36" s="163"/>
      <c r="X36" s="341"/>
      <c r="Y36" s="341"/>
    </row>
    <row r="37" spans="1:25" s="357" customFormat="1" ht="21.75" x14ac:dyDescent="0.4">
      <c r="A37" s="357" t="s">
        <v>168</v>
      </c>
      <c r="B37" s="358"/>
      <c r="C37" s="13">
        <v>6483792</v>
      </c>
      <c r="D37" s="13"/>
      <c r="E37" s="193">
        <v>49989633908</v>
      </c>
      <c r="F37" s="13"/>
      <c r="G37" s="13">
        <v>-39658181999</v>
      </c>
      <c r="H37" s="13"/>
      <c r="I37" s="13">
        <f t="shared" si="0"/>
        <v>10331451909</v>
      </c>
      <c r="J37" s="13"/>
      <c r="K37" s="13">
        <v>19837089</v>
      </c>
      <c r="L37" s="13"/>
      <c r="M37" s="13">
        <v>122245509693</v>
      </c>
      <c r="N37" s="13"/>
      <c r="O37" s="13">
        <v>-113991713347</v>
      </c>
      <c r="P37" s="13"/>
      <c r="Q37" s="13">
        <f t="shared" si="1"/>
        <v>8253796346</v>
      </c>
      <c r="R37" s="13"/>
      <c r="S37" s="13"/>
      <c r="T37" s="13"/>
      <c r="U37" s="13"/>
    </row>
    <row r="38" spans="1:25" s="357" customFormat="1" ht="21.75" x14ac:dyDescent="0.4">
      <c r="A38" s="357" t="s">
        <v>247</v>
      </c>
      <c r="B38" s="358"/>
      <c r="C38" s="13">
        <v>0</v>
      </c>
      <c r="D38" s="13"/>
      <c r="E38" s="193">
        <v>0</v>
      </c>
      <c r="F38" s="13"/>
      <c r="G38" s="13">
        <v>0</v>
      </c>
      <c r="H38" s="13"/>
      <c r="I38" s="13">
        <f t="shared" si="0"/>
        <v>0</v>
      </c>
      <c r="J38" s="13"/>
      <c r="K38" s="13">
        <v>2700346</v>
      </c>
      <c r="L38" s="13"/>
      <c r="M38" s="13">
        <v>42747532955</v>
      </c>
      <c r="N38" s="13"/>
      <c r="O38" s="13">
        <v>-57765682817</v>
      </c>
      <c r="P38" s="13"/>
      <c r="Q38" s="13">
        <f t="shared" si="1"/>
        <v>-15018149862</v>
      </c>
      <c r="R38" s="197"/>
      <c r="S38" s="13"/>
      <c r="T38" s="13"/>
      <c r="U38" s="13"/>
    </row>
    <row r="39" spans="1:25" s="357" customFormat="1" ht="21.75" x14ac:dyDescent="0.4">
      <c r="A39" s="357" t="s">
        <v>134</v>
      </c>
      <c r="B39" s="358"/>
      <c r="C39" s="13">
        <v>200000</v>
      </c>
      <c r="D39" s="13"/>
      <c r="E39" s="193">
        <v>2188947637</v>
      </c>
      <c r="F39" s="13"/>
      <c r="G39" s="13">
        <v>-1502505100</v>
      </c>
      <c r="H39" s="13"/>
      <c r="I39" s="13">
        <f t="shared" si="0"/>
        <v>686442537</v>
      </c>
      <c r="J39" s="13"/>
      <c r="K39" s="13">
        <v>288406</v>
      </c>
      <c r="L39" s="13"/>
      <c r="M39" s="13">
        <v>4376817376</v>
      </c>
      <c r="N39" s="13"/>
      <c r="O39" s="13">
        <v>-4202249812</v>
      </c>
      <c r="P39" s="13"/>
      <c r="Q39" s="13">
        <f t="shared" si="1"/>
        <v>174567564</v>
      </c>
      <c r="R39" s="13"/>
      <c r="S39" s="13"/>
      <c r="T39" s="13"/>
      <c r="U39" s="13"/>
    </row>
    <row r="40" spans="1:25" s="357" customFormat="1" ht="21.75" x14ac:dyDescent="0.4">
      <c r="A40" s="357" t="s">
        <v>232</v>
      </c>
      <c r="B40" s="358"/>
      <c r="C40" s="13">
        <v>0</v>
      </c>
      <c r="D40" s="13"/>
      <c r="E40" s="193">
        <v>0</v>
      </c>
      <c r="F40" s="13"/>
      <c r="G40" s="13">
        <v>0</v>
      </c>
      <c r="H40" s="13"/>
      <c r="I40" s="13">
        <f t="shared" si="0"/>
        <v>0</v>
      </c>
      <c r="J40" s="13"/>
      <c r="K40" s="13">
        <v>13249631</v>
      </c>
      <c r="L40" s="13"/>
      <c r="M40" s="13">
        <v>34676629173</v>
      </c>
      <c r="N40" s="13"/>
      <c r="O40" s="13">
        <v>-37207497843</v>
      </c>
      <c r="P40" s="13"/>
      <c r="Q40" s="13">
        <f t="shared" si="1"/>
        <v>-2530868670</v>
      </c>
      <c r="R40" s="13"/>
      <c r="S40" s="13"/>
      <c r="T40" s="13"/>
      <c r="U40" s="13"/>
    </row>
    <row r="41" spans="1:25" s="357" customFormat="1" ht="21.75" x14ac:dyDescent="0.4">
      <c r="A41" s="357" t="s">
        <v>259</v>
      </c>
      <c r="B41" s="358"/>
      <c r="C41" s="13">
        <v>0</v>
      </c>
      <c r="D41" s="13"/>
      <c r="E41" s="193">
        <v>0</v>
      </c>
      <c r="F41" s="13"/>
      <c r="G41" s="13">
        <v>0</v>
      </c>
      <c r="H41" s="13"/>
      <c r="I41" s="13">
        <f t="shared" si="0"/>
        <v>0</v>
      </c>
      <c r="J41" s="13"/>
      <c r="K41" s="13">
        <v>1021341</v>
      </c>
      <c r="L41" s="13"/>
      <c r="M41" s="13">
        <v>11682500822</v>
      </c>
      <c r="N41" s="13"/>
      <c r="O41" s="13">
        <v>-16529462156</v>
      </c>
      <c r="P41" s="13"/>
      <c r="Q41" s="13">
        <f t="shared" si="1"/>
        <v>-4846961334</v>
      </c>
      <c r="R41" s="13"/>
      <c r="S41" s="13"/>
      <c r="T41" s="13"/>
      <c r="U41" s="13"/>
    </row>
    <row r="42" spans="1:25" s="357" customFormat="1" ht="21.75" x14ac:dyDescent="0.4">
      <c r="A42" s="357" t="s">
        <v>229</v>
      </c>
      <c r="B42" s="358"/>
      <c r="C42" s="13">
        <v>0</v>
      </c>
      <c r="D42" s="13"/>
      <c r="E42" s="193">
        <v>0</v>
      </c>
      <c r="F42" s="13"/>
      <c r="G42" s="13">
        <v>0</v>
      </c>
      <c r="H42" s="13"/>
      <c r="I42" s="13">
        <f t="shared" si="0"/>
        <v>0</v>
      </c>
      <c r="J42" s="13"/>
      <c r="K42" s="13">
        <v>4285168</v>
      </c>
      <c r="L42" s="13"/>
      <c r="M42" s="13">
        <v>13928409334</v>
      </c>
      <c r="N42" s="13"/>
      <c r="O42" s="13">
        <v>-19841548688</v>
      </c>
      <c r="P42" s="13"/>
      <c r="Q42" s="13">
        <f t="shared" si="1"/>
        <v>-5913139354</v>
      </c>
      <c r="R42" s="13"/>
      <c r="S42" s="13"/>
      <c r="T42" s="13"/>
      <c r="U42" s="13"/>
    </row>
    <row r="43" spans="1:25" s="357" customFormat="1" ht="21.75" x14ac:dyDescent="0.4">
      <c r="A43" s="357" t="s">
        <v>250</v>
      </c>
      <c r="B43" s="358"/>
      <c r="C43" s="13">
        <v>0</v>
      </c>
      <c r="D43" s="13"/>
      <c r="E43" s="193">
        <v>0</v>
      </c>
      <c r="F43" s="13"/>
      <c r="G43" s="13">
        <v>0</v>
      </c>
      <c r="H43" s="13"/>
      <c r="I43" s="13">
        <f t="shared" si="0"/>
        <v>0</v>
      </c>
      <c r="J43" s="13"/>
      <c r="K43" s="13">
        <v>13200000</v>
      </c>
      <c r="L43" s="13"/>
      <c r="M43" s="13">
        <v>21471990188</v>
      </c>
      <c r="N43" s="13"/>
      <c r="O43" s="13">
        <v>-27082693441</v>
      </c>
      <c r="P43" s="13"/>
      <c r="Q43" s="13">
        <f t="shared" si="1"/>
        <v>-5610703253</v>
      </c>
      <c r="R43" s="13"/>
      <c r="S43" s="13"/>
      <c r="T43" s="13"/>
      <c r="U43" s="13"/>
    </row>
    <row r="44" spans="1:25" s="357" customFormat="1" ht="21.75" x14ac:dyDescent="0.4">
      <c r="A44" s="357" t="s">
        <v>207</v>
      </c>
      <c r="B44" s="358"/>
      <c r="C44" s="13">
        <v>0</v>
      </c>
      <c r="D44" s="13"/>
      <c r="E44" s="193">
        <v>0</v>
      </c>
      <c r="F44" s="13"/>
      <c r="G44" s="13">
        <v>0</v>
      </c>
      <c r="H44" s="13"/>
      <c r="I44" s="13">
        <f t="shared" si="0"/>
        <v>0</v>
      </c>
      <c r="J44" s="13"/>
      <c r="K44" s="13">
        <v>152107133</v>
      </c>
      <c r="L44" s="13"/>
      <c r="M44" s="13">
        <v>77754857101</v>
      </c>
      <c r="N44" s="13"/>
      <c r="O44" s="13">
        <v>-107051083658</v>
      </c>
      <c r="P44" s="13"/>
      <c r="Q44" s="13">
        <f t="shared" si="1"/>
        <v>-29296226557</v>
      </c>
      <c r="R44" s="13"/>
      <c r="S44" s="13"/>
      <c r="T44" s="13"/>
      <c r="U44" s="13"/>
    </row>
    <row r="45" spans="1:25" s="357" customFormat="1" ht="21.75" x14ac:dyDescent="0.4">
      <c r="A45" s="357" t="s">
        <v>194</v>
      </c>
      <c r="B45" s="358"/>
      <c r="C45" s="13">
        <v>0</v>
      </c>
      <c r="D45" s="13"/>
      <c r="E45" s="193">
        <v>0</v>
      </c>
      <c r="F45" s="13"/>
      <c r="G45" s="13">
        <v>0</v>
      </c>
      <c r="H45" s="13"/>
      <c r="I45" s="13">
        <f t="shared" si="0"/>
        <v>0</v>
      </c>
      <c r="J45" s="13"/>
      <c r="K45" s="13">
        <v>963939</v>
      </c>
      <c r="L45" s="13"/>
      <c r="M45" s="13">
        <v>2832390905</v>
      </c>
      <c r="N45" s="13"/>
      <c r="O45" s="13">
        <v>-3425606771</v>
      </c>
      <c r="P45" s="13"/>
      <c r="Q45" s="13">
        <f t="shared" si="1"/>
        <v>-593215866</v>
      </c>
      <c r="R45" s="13"/>
      <c r="S45" s="13"/>
      <c r="T45" s="13"/>
      <c r="U45" s="13"/>
    </row>
    <row r="46" spans="1:25" s="357" customFormat="1" ht="21.75" x14ac:dyDescent="0.4">
      <c r="A46" s="357" t="s">
        <v>191</v>
      </c>
      <c r="B46" s="358"/>
      <c r="C46" s="13">
        <v>0</v>
      </c>
      <c r="D46" s="13"/>
      <c r="E46" s="193">
        <v>0</v>
      </c>
      <c r="F46" s="13"/>
      <c r="G46" s="13">
        <v>0</v>
      </c>
      <c r="H46" s="13"/>
      <c r="I46" s="13">
        <f t="shared" si="0"/>
        <v>0</v>
      </c>
      <c r="J46" s="13"/>
      <c r="K46" s="13">
        <v>11500000</v>
      </c>
      <c r="L46" s="13"/>
      <c r="M46" s="13">
        <v>54493755984</v>
      </c>
      <c r="N46" s="13"/>
      <c r="O46" s="13">
        <v>-63902504250</v>
      </c>
      <c r="P46" s="13"/>
      <c r="Q46" s="13">
        <f t="shared" si="1"/>
        <v>-9408748266</v>
      </c>
      <c r="R46" s="13"/>
      <c r="S46" s="13"/>
      <c r="T46" s="13"/>
      <c r="U46" s="13"/>
    </row>
    <row r="47" spans="1:25" s="357" customFormat="1" ht="21.75" x14ac:dyDescent="0.4">
      <c r="A47" s="357" t="s">
        <v>117</v>
      </c>
      <c r="B47" s="358"/>
      <c r="C47" s="13">
        <v>14555178</v>
      </c>
      <c r="D47" s="13"/>
      <c r="E47" s="193">
        <v>74966873338</v>
      </c>
      <c r="F47" s="13"/>
      <c r="G47" s="13">
        <v>-57074788368</v>
      </c>
      <c r="H47" s="13"/>
      <c r="I47" s="13">
        <f t="shared" si="0"/>
        <v>17892084970</v>
      </c>
      <c r="J47" s="13"/>
      <c r="K47" s="13">
        <v>32593907</v>
      </c>
      <c r="L47" s="13"/>
      <c r="M47" s="13">
        <v>142450246128</v>
      </c>
      <c r="N47" s="13"/>
      <c r="O47" s="13">
        <v>-133283232259</v>
      </c>
      <c r="P47" s="13"/>
      <c r="Q47" s="13">
        <f t="shared" si="1"/>
        <v>9167013869</v>
      </c>
      <c r="R47" s="13"/>
      <c r="S47" s="13"/>
      <c r="T47" s="13"/>
      <c r="U47" s="13"/>
    </row>
    <row r="48" spans="1:25" s="357" customFormat="1" ht="21.75" x14ac:dyDescent="0.4">
      <c r="A48" s="357" t="s">
        <v>258</v>
      </c>
      <c r="B48" s="358"/>
      <c r="C48" s="13">
        <v>597463</v>
      </c>
      <c r="D48" s="13"/>
      <c r="E48" s="193">
        <v>2109050976</v>
      </c>
      <c r="F48" s="13"/>
      <c r="G48" s="13">
        <v>-2666209630</v>
      </c>
      <c r="H48" s="13"/>
      <c r="I48" s="13">
        <f t="shared" si="0"/>
        <v>-557158654</v>
      </c>
      <c r="J48" s="13"/>
      <c r="K48" s="13">
        <v>1249638</v>
      </c>
      <c r="L48" s="13"/>
      <c r="M48" s="13">
        <v>4965794116</v>
      </c>
      <c r="N48" s="13"/>
      <c r="O48" s="13">
        <v>-5870333381</v>
      </c>
      <c r="P48" s="13"/>
      <c r="Q48" s="13">
        <f t="shared" si="1"/>
        <v>-904539265</v>
      </c>
      <c r="R48" s="13"/>
      <c r="S48" s="13"/>
      <c r="T48" s="13"/>
      <c r="U48" s="13"/>
    </row>
    <row r="49" spans="1:21" s="357" customFormat="1" ht="21.75" x14ac:dyDescent="0.4">
      <c r="A49" s="357" t="s">
        <v>177</v>
      </c>
      <c r="B49" s="358"/>
      <c r="C49" s="13">
        <v>0</v>
      </c>
      <c r="D49" s="13"/>
      <c r="E49" s="193">
        <v>0</v>
      </c>
      <c r="F49" s="13"/>
      <c r="G49" s="13">
        <v>0</v>
      </c>
      <c r="H49" s="13"/>
      <c r="I49" s="13">
        <f t="shared" si="0"/>
        <v>0</v>
      </c>
      <c r="J49" s="13"/>
      <c r="K49" s="13">
        <v>8414635</v>
      </c>
      <c r="L49" s="13"/>
      <c r="M49" s="13">
        <v>40922902889</v>
      </c>
      <c r="N49" s="13"/>
      <c r="O49" s="13">
        <v>-41320965538</v>
      </c>
      <c r="P49" s="13"/>
      <c r="Q49" s="13">
        <f t="shared" si="1"/>
        <v>-398062649</v>
      </c>
      <c r="R49" s="13"/>
      <c r="S49" s="13"/>
      <c r="T49" s="13"/>
      <c r="U49" s="13"/>
    </row>
    <row r="50" spans="1:21" s="357" customFormat="1" ht="21.75" x14ac:dyDescent="0.4">
      <c r="A50" s="357" t="s">
        <v>203</v>
      </c>
      <c r="B50" s="358"/>
      <c r="C50" s="13">
        <v>0</v>
      </c>
      <c r="D50" s="13"/>
      <c r="E50" s="193">
        <v>0</v>
      </c>
      <c r="F50" s="13"/>
      <c r="G50" s="13">
        <v>0</v>
      </c>
      <c r="H50" s="13"/>
      <c r="I50" s="13">
        <f t="shared" si="0"/>
        <v>0</v>
      </c>
      <c r="J50" s="13"/>
      <c r="K50" s="13">
        <v>355647</v>
      </c>
      <c r="L50" s="13"/>
      <c r="M50" s="13">
        <v>1529958590</v>
      </c>
      <c r="N50" s="13"/>
      <c r="O50" s="13">
        <v>-1877249078</v>
      </c>
      <c r="P50" s="13"/>
      <c r="Q50" s="13">
        <f t="shared" si="1"/>
        <v>-347290488</v>
      </c>
      <c r="R50" s="13"/>
      <c r="S50" s="13"/>
      <c r="T50" s="13"/>
      <c r="U50" s="13"/>
    </row>
    <row r="51" spans="1:21" s="357" customFormat="1" ht="21.75" x14ac:dyDescent="0.4">
      <c r="A51" s="357" t="s">
        <v>172</v>
      </c>
      <c r="B51" s="358"/>
      <c r="C51" s="13">
        <v>0</v>
      </c>
      <c r="D51" s="13"/>
      <c r="E51" s="193">
        <v>0</v>
      </c>
      <c r="F51" s="13"/>
      <c r="G51" s="13">
        <v>0</v>
      </c>
      <c r="H51" s="13"/>
      <c r="I51" s="13">
        <f t="shared" si="0"/>
        <v>0</v>
      </c>
      <c r="J51" s="13"/>
      <c r="K51" s="13">
        <v>106374784</v>
      </c>
      <c r="L51" s="13"/>
      <c r="M51" s="13">
        <v>192542105427</v>
      </c>
      <c r="N51" s="13"/>
      <c r="O51" s="13">
        <v>-259067542389</v>
      </c>
      <c r="P51" s="13"/>
      <c r="Q51" s="13">
        <f t="shared" si="1"/>
        <v>-66525436962</v>
      </c>
      <c r="R51" s="13"/>
      <c r="S51" s="13"/>
      <c r="T51" s="13"/>
      <c r="U51" s="13"/>
    </row>
    <row r="52" spans="1:21" s="357" customFormat="1" ht="21.75" x14ac:dyDescent="0.4">
      <c r="A52" s="357" t="s">
        <v>248</v>
      </c>
      <c r="B52" s="358"/>
      <c r="C52" s="13">
        <v>0</v>
      </c>
      <c r="D52" s="13"/>
      <c r="E52" s="193">
        <v>0</v>
      </c>
      <c r="F52" s="13"/>
      <c r="G52" s="13">
        <v>0</v>
      </c>
      <c r="H52" s="13"/>
      <c r="I52" s="13">
        <f t="shared" si="0"/>
        <v>0</v>
      </c>
      <c r="J52" s="13"/>
      <c r="K52" s="13">
        <v>10800000</v>
      </c>
      <c r="L52" s="13"/>
      <c r="M52" s="13">
        <v>23372685517</v>
      </c>
      <c r="N52" s="13"/>
      <c r="O52" s="13">
        <v>-29158269841</v>
      </c>
      <c r="P52" s="13"/>
      <c r="Q52" s="13">
        <f t="shared" si="1"/>
        <v>-5785584324</v>
      </c>
      <c r="R52" s="13"/>
      <c r="S52" s="13"/>
      <c r="T52" s="13"/>
      <c r="U52" s="13"/>
    </row>
    <row r="53" spans="1:21" s="357" customFormat="1" ht="21.75" x14ac:dyDescent="0.4">
      <c r="A53" s="357" t="s">
        <v>84</v>
      </c>
      <c r="B53" s="358"/>
      <c r="C53" s="13">
        <v>0</v>
      </c>
      <c r="D53" s="13"/>
      <c r="E53" s="193">
        <v>0</v>
      </c>
      <c r="F53" s="13"/>
      <c r="G53" s="13">
        <v>0</v>
      </c>
      <c r="H53" s="13"/>
      <c r="I53" s="13">
        <f t="shared" si="0"/>
        <v>0</v>
      </c>
      <c r="J53" s="13"/>
      <c r="K53" s="13">
        <v>3782232</v>
      </c>
      <c r="L53" s="13"/>
      <c r="M53" s="13">
        <v>47628799934</v>
      </c>
      <c r="N53" s="13"/>
      <c r="O53" s="13">
        <v>-46278759162</v>
      </c>
      <c r="P53" s="13"/>
      <c r="Q53" s="13">
        <f t="shared" si="1"/>
        <v>1350040772</v>
      </c>
      <c r="R53" s="13"/>
      <c r="S53" s="13"/>
      <c r="T53" s="13"/>
      <c r="U53" s="13"/>
    </row>
    <row r="54" spans="1:21" s="357" customFormat="1" ht="21.75" x14ac:dyDescent="0.4">
      <c r="A54" s="357" t="s">
        <v>85</v>
      </c>
      <c r="B54" s="358"/>
      <c r="C54" s="13">
        <v>2911138</v>
      </c>
      <c r="D54" s="13"/>
      <c r="E54" s="193">
        <v>8387326533</v>
      </c>
      <c r="F54" s="13"/>
      <c r="G54" s="13">
        <v>-10157677140</v>
      </c>
      <c r="H54" s="13"/>
      <c r="I54" s="13">
        <f t="shared" si="0"/>
        <v>-1770350607</v>
      </c>
      <c r="J54" s="13"/>
      <c r="K54" s="13">
        <v>10690272</v>
      </c>
      <c r="L54" s="13"/>
      <c r="M54" s="13">
        <v>35918773069</v>
      </c>
      <c r="N54" s="13"/>
      <c r="O54" s="13">
        <v>-38718014761</v>
      </c>
      <c r="P54" s="13"/>
      <c r="Q54" s="13">
        <f t="shared" si="1"/>
        <v>-2799241692</v>
      </c>
      <c r="R54" s="13"/>
      <c r="S54" s="13"/>
      <c r="T54" s="13"/>
      <c r="U54" s="13"/>
    </row>
    <row r="55" spans="1:21" s="357" customFormat="1" ht="21.75" x14ac:dyDescent="0.4">
      <c r="A55" s="357" t="s">
        <v>149</v>
      </c>
      <c r="B55" s="358"/>
      <c r="C55" s="13">
        <v>150000000</v>
      </c>
      <c r="D55" s="13"/>
      <c r="E55" s="193">
        <v>562398794365</v>
      </c>
      <c r="F55" s="13"/>
      <c r="G55" s="13">
        <v>-470014643238</v>
      </c>
      <c r="H55" s="13"/>
      <c r="I55" s="13">
        <f t="shared" si="0"/>
        <v>92384151127</v>
      </c>
      <c r="J55" s="13"/>
      <c r="K55" s="13">
        <v>237858506</v>
      </c>
      <c r="L55" s="13"/>
      <c r="M55" s="13">
        <v>846788025072</v>
      </c>
      <c r="N55" s="13"/>
      <c r="O55" s="13">
        <v>-796114888543</v>
      </c>
      <c r="P55" s="13"/>
      <c r="Q55" s="13">
        <f t="shared" si="1"/>
        <v>50673136529</v>
      </c>
      <c r="R55" s="13"/>
      <c r="S55" s="13"/>
      <c r="T55" s="13"/>
      <c r="U55" s="13"/>
    </row>
    <row r="56" spans="1:21" s="357" customFormat="1" ht="21.75" x14ac:dyDescent="0.4">
      <c r="A56" s="357" t="s">
        <v>304</v>
      </c>
      <c r="B56" s="358"/>
      <c r="C56" s="13">
        <v>12439857</v>
      </c>
      <c r="D56" s="13"/>
      <c r="E56" s="193">
        <v>62313041738</v>
      </c>
      <c r="F56" s="13"/>
      <c r="G56" s="13">
        <v>-38182945933</v>
      </c>
      <c r="H56" s="13"/>
      <c r="I56" s="13">
        <f t="shared" si="0"/>
        <v>24130095805</v>
      </c>
      <c r="J56" s="13"/>
      <c r="K56" s="13">
        <v>12439857</v>
      </c>
      <c r="L56" s="13"/>
      <c r="M56" s="13">
        <v>62313041738</v>
      </c>
      <c r="N56" s="13"/>
      <c r="O56" s="13">
        <v>-38182945933</v>
      </c>
      <c r="P56" s="13"/>
      <c r="Q56" s="13">
        <f t="shared" si="1"/>
        <v>24130095805</v>
      </c>
      <c r="R56" s="13"/>
      <c r="S56" s="13"/>
      <c r="T56" s="13"/>
      <c r="U56" s="13"/>
    </row>
    <row r="57" spans="1:21" s="357" customFormat="1" ht="21.75" x14ac:dyDescent="0.4">
      <c r="A57" s="357" t="s">
        <v>307</v>
      </c>
      <c r="B57" s="358"/>
      <c r="C57" s="13">
        <v>0</v>
      </c>
      <c r="D57" s="13"/>
      <c r="E57" s="193">
        <v>0</v>
      </c>
      <c r="F57" s="13"/>
      <c r="G57" s="13">
        <v>0</v>
      </c>
      <c r="H57" s="13"/>
      <c r="I57" s="13">
        <f t="shared" si="0"/>
        <v>0</v>
      </c>
      <c r="J57" s="13"/>
      <c r="K57" s="13">
        <v>200377</v>
      </c>
      <c r="L57" s="13"/>
      <c r="M57" s="13">
        <v>23481891031</v>
      </c>
      <c r="N57" s="13"/>
      <c r="O57" s="13">
        <v>-21233599456</v>
      </c>
      <c r="P57" s="13"/>
      <c r="Q57" s="13">
        <f t="shared" si="1"/>
        <v>2248291575</v>
      </c>
      <c r="R57" s="197"/>
      <c r="S57" s="13"/>
      <c r="T57" s="13"/>
      <c r="U57" s="13"/>
    </row>
    <row r="58" spans="1:21" s="357" customFormat="1" ht="21.75" x14ac:dyDescent="0.4">
      <c r="A58" s="357" t="s">
        <v>267</v>
      </c>
      <c r="B58" s="358"/>
      <c r="C58" s="13">
        <v>0</v>
      </c>
      <c r="D58" s="13"/>
      <c r="E58" s="193">
        <v>0</v>
      </c>
      <c r="F58" s="13"/>
      <c r="G58" s="13">
        <v>0</v>
      </c>
      <c r="H58" s="13"/>
      <c r="I58" s="13">
        <f t="shared" si="0"/>
        <v>0</v>
      </c>
      <c r="J58" s="13"/>
      <c r="K58" s="13">
        <v>22476213</v>
      </c>
      <c r="L58" s="13"/>
      <c r="M58" s="13">
        <v>106847390459</v>
      </c>
      <c r="N58" s="13"/>
      <c r="O58" s="13">
        <v>-118692226795</v>
      </c>
      <c r="P58" s="13"/>
      <c r="Q58" s="13">
        <f t="shared" si="1"/>
        <v>-11844836336</v>
      </c>
      <c r="R58" s="13"/>
      <c r="S58" s="13"/>
      <c r="T58" s="13"/>
      <c r="U58" s="13"/>
    </row>
    <row r="59" spans="1:21" s="357" customFormat="1" ht="21.75" x14ac:dyDescent="0.4">
      <c r="A59" s="357" t="s">
        <v>261</v>
      </c>
      <c r="B59" s="358"/>
      <c r="C59" s="13">
        <v>2662603</v>
      </c>
      <c r="D59" s="13"/>
      <c r="E59" s="193">
        <v>101340631250</v>
      </c>
      <c r="F59" s="13"/>
      <c r="G59" s="13">
        <v>-99047914605</v>
      </c>
      <c r="H59" s="13"/>
      <c r="I59" s="13">
        <f t="shared" si="0"/>
        <v>2292716645</v>
      </c>
      <c r="J59" s="13"/>
      <c r="K59" s="13">
        <v>4470247</v>
      </c>
      <c r="L59" s="13"/>
      <c r="M59" s="13">
        <v>162081206469</v>
      </c>
      <c r="N59" s="13"/>
      <c r="O59" s="13">
        <v>-166291648852</v>
      </c>
      <c r="P59" s="13"/>
      <c r="Q59" s="13">
        <f t="shared" si="1"/>
        <v>-4210442383</v>
      </c>
      <c r="R59" s="13"/>
      <c r="S59" s="13"/>
      <c r="T59" s="13"/>
      <c r="U59" s="13"/>
    </row>
    <row r="60" spans="1:21" s="357" customFormat="1" ht="21.75" x14ac:dyDescent="0.4">
      <c r="A60" s="357" t="s">
        <v>180</v>
      </c>
      <c r="B60" s="358"/>
      <c r="C60" s="13">
        <v>531010</v>
      </c>
      <c r="D60" s="13"/>
      <c r="E60" s="193">
        <v>7946347345</v>
      </c>
      <c r="F60" s="13"/>
      <c r="G60" s="13">
        <v>-8642620990</v>
      </c>
      <c r="H60" s="13"/>
      <c r="I60" s="13">
        <f t="shared" si="0"/>
        <v>-696273645</v>
      </c>
      <c r="J60" s="13"/>
      <c r="K60" s="13">
        <v>5390485</v>
      </c>
      <c r="L60" s="13"/>
      <c r="M60" s="13">
        <v>78561538234</v>
      </c>
      <c r="N60" s="13"/>
      <c r="O60" s="13">
        <v>-87829113155</v>
      </c>
      <c r="P60" s="13"/>
      <c r="Q60" s="13">
        <f t="shared" si="1"/>
        <v>-9267574921</v>
      </c>
      <c r="R60" s="13"/>
      <c r="S60" s="13"/>
      <c r="T60" s="13"/>
      <c r="U60" s="13"/>
    </row>
    <row r="61" spans="1:21" s="357" customFormat="1" ht="21.75" x14ac:dyDescent="0.4">
      <c r="A61" s="357" t="s">
        <v>220</v>
      </c>
      <c r="B61" s="358"/>
      <c r="C61" s="13">
        <v>294555</v>
      </c>
      <c r="D61" s="13"/>
      <c r="E61" s="193">
        <v>10916190329</v>
      </c>
      <c r="F61" s="13"/>
      <c r="G61" s="13">
        <v>-17500799313</v>
      </c>
      <c r="H61" s="13"/>
      <c r="I61" s="13">
        <f t="shared" si="0"/>
        <v>-6584608984</v>
      </c>
      <c r="J61" s="13"/>
      <c r="K61" s="13">
        <v>330000</v>
      </c>
      <c r="L61" s="13"/>
      <c r="M61" s="13">
        <v>12323209497</v>
      </c>
      <c r="N61" s="13"/>
      <c r="O61" s="13">
        <v>-19606741606</v>
      </c>
      <c r="P61" s="13"/>
      <c r="Q61" s="13">
        <f t="shared" si="1"/>
        <v>-7283532109</v>
      </c>
      <c r="R61" s="13"/>
      <c r="S61" s="13"/>
      <c r="T61" s="13"/>
      <c r="U61" s="13"/>
    </row>
    <row r="62" spans="1:21" s="357" customFormat="1" ht="21.75" x14ac:dyDescent="0.4">
      <c r="A62" s="357" t="s">
        <v>197</v>
      </c>
      <c r="B62" s="358"/>
      <c r="C62" s="13">
        <v>0</v>
      </c>
      <c r="D62" s="13"/>
      <c r="E62" s="193">
        <v>0</v>
      </c>
      <c r="F62" s="13"/>
      <c r="G62" s="13">
        <v>0</v>
      </c>
      <c r="H62" s="13"/>
      <c r="I62" s="13">
        <f t="shared" si="0"/>
        <v>0</v>
      </c>
      <c r="J62" s="13"/>
      <c r="K62" s="13">
        <v>2430240</v>
      </c>
      <c r="L62" s="13"/>
      <c r="M62" s="13">
        <v>40800988660</v>
      </c>
      <c r="N62" s="13"/>
      <c r="O62" s="13">
        <v>-53219634987</v>
      </c>
      <c r="P62" s="13"/>
      <c r="Q62" s="13">
        <f t="shared" si="1"/>
        <v>-12418646327</v>
      </c>
      <c r="R62" s="13"/>
      <c r="S62" s="13"/>
      <c r="T62" s="13"/>
      <c r="U62" s="13"/>
    </row>
    <row r="63" spans="1:21" s="357" customFormat="1" ht="21.75" x14ac:dyDescent="0.4">
      <c r="A63" s="357" t="s">
        <v>181</v>
      </c>
      <c r="B63" s="358"/>
      <c r="C63" s="13">
        <v>0</v>
      </c>
      <c r="D63" s="13"/>
      <c r="E63" s="193">
        <v>0</v>
      </c>
      <c r="F63" s="13"/>
      <c r="G63" s="13">
        <v>0</v>
      </c>
      <c r="H63" s="13"/>
      <c r="I63" s="13">
        <f t="shared" si="0"/>
        <v>0</v>
      </c>
      <c r="J63" s="13"/>
      <c r="K63" s="13">
        <v>108647</v>
      </c>
      <c r="L63" s="13"/>
      <c r="M63" s="13">
        <v>3126784561</v>
      </c>
      <c r="N63" s="13"/>
      <c r="O63" s="13">
        <v>-3559698140</v>
      </c>
      <c r="P63" s="13"/>
      <c r="Q63" s="13">
        <f t="shared" si="1"/>
        <v>-432913579</v>
      </c>
      <c r="R63" s="13"/>
      <c r="S63" s="13"/>
      <c r="T63" s="13"/>
      <c r="U63" s="13"/>
    </row>
    <row r="64" spans="1:21" s="357" customFormat="1" ht="21.75" x14ac:dyDescent="0.4">
      <c r="A64" s="357" t="s">
        <v>118</v>
      </c>
      <c r="B64" s="358"/>
      <c r="C64" s="13">
        <v>0</v>
      </c>
      <c r="D64" s="13"/>
      <c r="E64" s="193">
        <v>0</v>
      </c>
      <c r="F64" s="13"/>
      <c r="G64" s="13">
        <v>0</v>
      </c>
      <c r="H64" s="13"/>
      <c r="I64" s="13">
        <f t="shared" si="0"/>
        <v>0</v>
      </c>
      <c r="J64" s="13"/>
      <c r="K64" s="13">
        <v>6754587</v>
      </c>
      <c r="L64" s="13"/>
      <c r="M64" s="13">
        <v>26766292112</v>
      </c>
      <c r="N64" s="13"/>
      <c r="O64" s="13">
        <v>-38943503805</v>
      </c>
      <c r="P64" s="13"/>
      <c r="Q64" s="13">
        <f t="shared" si="1"/>
        <v>-12177211693</v>
      </c>
      <c r="R64" s="13"/>
      <c r="S64" s="13"/>
      <c r="T64" s="13"/>
      <c r="U64" s="13"/>
    </row>
    <row r="65" spans="1:21" s="357" customFormat="1" ht="21.75" x14ac:dyDescent="0.4">
      <c r="A65" s="357" t="s">
        <v>125</v>
      </c>
      <c r="B65" s="358"/>
      <c r="C65" s="13">
        <v>0</v>
      </c>
      <c r="D65" s="13"/>
      <c r="E65" s="193">
        <v>0</v>
      </c>
      <c r="F65" s="13"/>
      <c r="G65" s="13">
        <v>0</v>
      </c>
      <c r="H65" s="13"/>
      <c r="I65" s="13">
        <f t="shared" si="0"/>
        <v>0</v>
      </c>
      <c r="J65" s="13"/>
      <c r="K65" s="13">
        <v>15000000</v>
      </c>
      <c r="L65" s="13"/>
      <c r="M65" s="13">
        <v>21962096928</v>
      </c>
      <c r="N65" s="13"/>
      <c r="O65" s="13">
        <v>-40244114250</v>
      </c>
      <c r="P65" s="13"/>
      <c r="Q65" s="13">
        <f t="shared" si="1"/>
        <v>-18282017322</v>
      </c>
      <c r="R65" s="13"/>
      <c r="S65" s="13"/>
      <c r="T65" s="13"/>
      <c r="U65" s="13"/>
    </row>
    <row r="66" spans="1:21" s="357" customFormat="1" ht="21.75" x14ac:dyDescent="0.4">
      <c r="A66" s="357" t="s">
        <v>228</v>
      </c>
      <c r="B66" s="358"/>
      <c r="C66" s="13">
        <v>0</v>
      </c>
      <c r="D66" s="13"/>
      <c r="E66" s="193">
        <v>0</v>
      </c>
      <c r="F66" s="13"/>
      <c r="G66" s="13">
        <v>0</v>
      </c>
      <c r="H66" s="13"/>
      <c r="I66" s="13">
        <f t="shared" si="0"/>
        <v>0</v>
      </c>
      <c r="J66" s="13"/>
      <c r="K66" s="13">
        <v>68131730</v>
      </c>
      <c r="L66" s="13"/>
      <c r="M66" s="13">
        <v>170286257664</v>
      </c>
      <c r="N66" s="13"/>
      <c r="O66" s="13">
        <v>-186721536494</v>
      </c>
      <c r="P66" s="13"/>
      <c r="Q66" s="13">
        <f t="shared" si="1"/>
        <v>-16435278830</v>
      </c>
      <c r="R66" s="13"/>
      <c r="S66" s="13"/>
      <c r="T66" s="13"/>
      <c r="U66" s="13"/>
    </row>
    <row r="67" spans="1:21" s="357" customFormat="1" ht="21.75" x14ac:dyDescent="0.4">
      <c r="A67" s="357" t="s">
        <v>186</v>
      </c>
      <c r="B67" s="358"/>
      <c r="C67" s="13">
        <v>1075860</v>
      </c>
      <c r="D67" s="13"/>
      <c r="E67" s="193">
        <v>47952359418</v>
      </c>
      <c r="F67" s="13"/>
      <c r="G67" s="13">
        <v>-75337523405</v>
      </c>
      <c r="H67" s="13"/>
      <c r="I67" s="13">
        <f t="shared" si="0"/>
        <v>-27385163987</v>
      </c>
      <c r="J67" s="13"/>
      <c r="K67" s="13">
        <v>4305717</v>
      </c>
      <c r="L67" s="13"/>
      <c r="M67" s="13">
        <v>198389406907</v>
      </c>
      <c r="N67" s="13"/>
      <c r="O67" s="13">
        <v>-301527065674</v>
      </c>
      <c r="P67" s="13"/>
      <c r="Q67" s="13">
        <f t="shared" si="1"/>
        <v>-103137658767</v>
      </c>
      <c r="R67" s="13"/>
      <c r="S67" s="13"/>
      <c r="T67" s="13"/>
      <c r="U67" s="13"/>
    </row>
    <row r="68" spans="1:21" s="357" customFormat="1" ht="21.75" x14ac:dyDescent="0.4">
      <c r="A68" s="357" t="s">
        <v>128</v>
      </c>
      <c r="B68" s="358"/>
      <c r="C68" s="13">
        <v>0</v>
      </c>
      <c r="D68" s="13"/>
      <c r="E68" s="193">
        <v>11533171</v>
      </c>
      <c r="F68" s="13"/>
      <c r="G68" s="13">
        <v>-11024580</v>
      </c>
      <c r="H68" s="13"/>
      <c r="I68" s="13">
        <f t="shared" si="0"/>
        <v>508591</v>
      </c>
      <c r="J68" s="13"/>
      <c r="K68" s="13">
        <v>8110978</v>
      </c>
      <c r="L68" s="13"/>
      <c r="M68" s="13">
        <v>334450439347</v>
      </c>
      <c r="N68" s="13"/>
      <c r="O68" s="13">
        <v>-388392135273</v>
      </c>
      <c r="P68" s="13"/>
      <c r="Q68" s="13">
        <f t="shared" si="1"/>
        <v>-53941695926</v>
      </c>
      <c r="R68" s="13"/>
      <c r="S68" s="13"/>
      <c r="T68" s="13"/>
      <c r="U68" s="13"/>
    </row>
    <row r="69" spans="1:21" s="357" customFormat="1" ht="21.75" x14ac:dyDescent="0.4">
      <c r="A69" s="357" t="s">
        <v>164</v>
      </c>
      <c r="B69" s="358"/>
      <c r="C69" s="13">
        <v>526546</v>
      </c>
      <c r="D69" s="13"/>
      <c r="E69" s="193">
        <v>7224593024</v>
      </c>
      <c r="F69" s="13"/>
      <c r="G69" s="13">
        <v>-7538787936</v>
      </c>
      <c r="H69" s="13"/>
      <c r="I69" s="13">
        <f t="shared" si="0"/>
        <v>-314194912</v>
      </c>
      <c r="J69" s="13"/>
      <c r="K69" s="13">
        <v>2137815</v>
      </c>
      <c r="L69" s="13"/>
      <c r="M69" s="13">
        <v>29651165975</v>
      </c>
      <c r="N69" s="13"/>
      <c r="O69" s="13">
        <v>-31089777243</v>
      </c>
      <c r="P69" s="13"/>
      <c r="Q69" s="13">
        <f t="shared" si="1"/>
        <v>-1438611268</v>
      </c>
      <c r="R69" s="197"/>
      <c r="S69" s="13"/>
      <c r="T69" s="13"/>
      <c r="U69" s="13"/>
    </row>
    <row r="70" spans="1:21" s="357" customFormat="1" ht="21.75" x14ac:dyDescent="0.4">
      <c r="A70" s="357" t="s">
        <v>193</v>
      </c>
      <c r="B70" s="358"/>
      <c r="C70" s="13">
        <v>0</v>
      </c>
      <c r="D70" s="13"/>
      <c r="E70" s="193">
        <v>19651676</v>
      </c>
      <c r="F70" s="13"/>
      <c r="G70" s="13">
        <v>-17786194</v>
      </c>
      <c r="H70" s="13"/>
      <c r="I70" s="13">
        <f t="shared" si="0"/>
        <v>1865482</v>
      </c>
      <c r="J70" s="13"/>
      <c r="K70" s="13">
        <v>84877121</v>
      </c>
      <c r="L70" s="13"/>
      <c r="M70" s="13">
        <v>175386903685</v>
      </c>
      <c r="N70" s="13"/>
      <c r="O70" s="13">
        <v>-200992133470</v>
      </c>
      <c r="P70" s="13"/>
      <c r="Q70" s="13">
        <f t="shared" si="1"/>
        <v>-25605229785</v>
      </c>
      <c r="R70" s="13"/>
      <c r="S70" s="13"/>
      <c r="T70" s="13"/>
      <c r="U70" s="13"/>
    </row>
    <row r="71" spans="1:21" s="357" customFormat="1" ht="21.75" x14ac:dyDescent="0.4">
      <c r="A71" s="357" t="s">
        <v>255</v>
      </c>
      <c r="B71" s="358"/>
      <c r="C71" s="13">
        <v>0</v>
      </c>
      <c r="D71" s="13"/>
      <c r="E71" s="193">
        <v>8118505</v>
      </c>
      <c r="F71" s="13"/>
      <c r="G71" s="13">
        <v>-5127996</v>
      </c>
      <c r="H71" s="13"/>
      <c r="I71" s="13">
        <f t="shared" si="0"/>
        <v>2990509</v>
      </c>
      <c r="J71" s="13"/>
      <c r="K71" s="13">
        <v>1074000</v>
      </c>
      <c r="L71" s="13"/>
      <c r="M71" s="13">
        <v>41078852971</v>
      </c>
      <c r="N71" s="13"/>
      <c r="O71" s="13">
        <v>-36517379737</v>
      </c>
      <c r="P71" s="13"/>
      <c r="Q71" s="13">
        <f t="shared" si="1"/>
        <v>4561473234</v>
      </c>
      <c r="R71" s="13"/>
      <c r="S71" s="13"/>
      <c r="T71" s="13"/>
      <c r="U71" s="13"/>
    </row>
    <row r="72" spans="1:21" s="357" customFormat="1" ht="21.75" x14ac:dyDescent="0.4">
      <c r="A72" s="357" t="s">
        <v>202</v>
      </c>
      <c r="B72" s="358"/>
      <c r="C72" s="13">
        <v>0</v>
      </c>
      <c r="D72" s="13"/>
      <c r="E72" s="193">
        <v>0</v>
      </c>
      <c r="F72" s="13"/>
      <c r="G72" s="13">
        <v>0</v>
      </c>
      <c r="H72" s="13"/>
      <c r="I72" s="13">
        <f t="shared" ref="I72:I135" si="2">E72+G72</f>
        <v>0</v>
      </c>
      <c r="J72" s="13"/>
      <c r="K72" s="13">
        <v>19925884</v>
      </c>
      <c r="L72" s="13"/>
      <c r="M72" s="13">
        <v>86938094616</v>
      </c>
      <c r="N72" s="13"/>
      <c r="O72" s="13">
        <v>-106563408451</v>
      </c>
      <c r="P72" s="13"/>
      <c r="Q72" s="13">
        <f t="shared" ref="Q72:Q135" si="3">M72+O72</f>
        <v>-19625313835</v>
      </c>
      <c r="R72" s="13"/>
      <c r="S72" s="13"/>
      <c r="T72" s="13"/>
      <c r="U72" s="13"/>
    </row>
    <row r="73" spans="1:21" s="357" customFormat="1" ht="21.75" x14ac:dyDescent="0.4">
      <c r="A73" s="357" t="s">
        <v>218</v>
      </c>
      <c r="B73" s="358"/>
      <c r="C73" s="13">
        <v>0</v>
      </c>
      <c r="D73" s="13"/>
      <c r="E73" s="193">
        <v>0</v>
      </c>
      <c r="F73" s="13"/>
      <c r="G73" s="13">
        <v>0</v>
      </c>
      <c r="H73" s="13"/>
      <c r="I73" s="13">
        <f t="shared" si="2"/>
        <v>0</v>
      </c>
      <c r="J73" s="13"/>
      <c r="K73" s="13">
        <v>1014124</v>
      </c>
      <c r="L73" s="13"/>
      <c r="M73" s="13">
        <v>17464702077</v>
      </c>
      <c r="N73" s="13"/>
      <c r="O73" s="13">
        <v>-18320628115</v>
      </c>
      <c r="P73" s="13"/>
      <c r="Q73" s="13">
        <f t="shared" si="3"/>
        <v>-855926038</v>
      </c>
      <c r="R73" s="13"/>
      <c r="S73" s="13"/>
      <c r="T73" s="13"/>
      <c r="U73" s="13"/>
    </row>
    <row r="74" spans="1:21" s="357" customFormat="1" ht="21.75" x14ac:dyDescent="0.4">
      <c r="A74" s="357" t="s">
        <v>140</v>
      </c>
      <c r="B74" s="358"/>
      <c r="C74" s="13">
        <v>0</v>
      </c>
      <c r="D74" s="13"/>
      <c r="E74" s="193">
        <v>0</v>
      </c>
      <c r="F74" s="13"/>
      <c r="G74" s="13">
        <v>0</v>
      </c>
      <c r="H74" s="13"/>
      <c r="I74" s="13">
        <f t="shared" si="2"/>
        <v>0</v>
      </c>
      <c r="J74" s="13"/>
      <c r="K74" s="13">
        <v>3266425</v>
      </c>
      <c r="L74" s="13"/>
      <c r="M74" s="13">
        <v>7227456505</v>
      </c>
      <c r="N74" s="13"/>
      <c r="O74" s="13">
        <v>-8101239480</v>
      </c>
      <c r="P74" s="13"/>
      <c r="Q74" s="13">
        <f t="shared" si="3"/>
        <v>-873782975</v>
      </c>
      <c r="R74" s="13"/>
      <c r="S74" s="13"/>
      <c r="T74" s="13"/>
      <c r="U74" s="13"/>
    </row>
    <row r="75" spans="1:21" s="357" customFormat="1" ht="21.75" x14ac:dyDescent="0.4">
      <c r="A75" s="357" t="s">
        <v>192</v>
      </c>
      <c r="B75" s="358"/>
      <c r="C75" s="13">
        <v>0</v>
      </c>
      <c r="D75" s="13"/>
      <c r="E75" s="193">
        <v>0</v>
      </c>
      <c r="F75" s="13"/>
      <c r="G75" s="13">
        <v>0</v>
      </c>
      <c r="H75" s="13"/>
      <c r="I75" s="13">
        <f t="shared" si="2"/>
        <v>0</v>
      </c>
      <c r="J75" s="13"/>
      <c r="K75" s="13">
        <v>6400000</v>
      </c>
      <c r="L75" s="13"/>
      <c r="M75" s="13">
        <v>13871338429</v>
      </c>
      <c r="N75" s="13"/>
      <c r="O75" s="13">
        <v>-19601075521</v>
      </c>
      <c r="P75" s="13"/>
      <c r="Q75" s="13">
        <f t="shared" si="3"/>
        <v>-5729737092</v>
      </c>
      <c r="R75" s="13"/>
      <c r="S75" s="13"/>
      <c r="T75" s="13"/>
      <c r="U75" s="13"/>
    </row>
    <row r="76" spans="1:21" s="357" customFormat="1" ht="21.75" x14ac:dyDescent="0.4">
      <c r="A76" s="357" t="s">
        <v>264</v>
      </c>
      <c r="B76" s="358"/>
      <c r="C76" s="13">
        <v>0</v>
      </c>
      <c r="D76" s="13"/>
      <c r="E76" s="193">
        <v>0</v>
      </c>
      <c r="F76" s="13"/>
      <c r="G76" s="13">
        <v>0</v>
      </c>
      <c r="H76" s="13"/>
      <c r="I76" s="13">
        <f t="shared" si="2"/>
        <v>0</v>
      </c>
      <c r="J76" s="13"/>
      <c r="K76" s="13">
        <v>22448890</v>
      </c>
      <c r="L76" s="13"/>
      <c r="M76" s="13">
        <v>40016528163</v>
      </c>
      <c r="N76" s="13"/>
      <c r="O76" s="13">
        <v>-42849760632</v>
      </c>
      <c r="P76" s="13"/>
      <c r="Q76" s="13">
        <f t="shared" si="3"/>
        <v>-2833232469</v>
      </c>
      <c r="R76" s="13"/>
      <c r="S76" s="13"/>
      <c r="T76" s="13"/>
      <c r="U76" s="13"/>
    </row>
    <row r="77" spans="1:21" s="357" customFormat="1" ht="21.75" x14ac:dyDescent="0.4">
      <c r="A77" s="357" t="s">
        <v>260</v>
      </c>
      <c r="B77" s="358"/>
      <c r="C77" s="13">
        <v>0</v>
      </c>
      <c r="D77" s="13"/>
      <c r="E77" s="193">
        <v>0</v>
      </c>
      <c r="F77" s="13"/>
      <c r="G77" s="13">
        <v>0</v>
      </c>
      <c r="H77" s="13"/>
      <c r="I77" s="13">
        <f t="shared" si="2"/>
        <v>0</v>
      </c>
      <c r="J77" s="13"/>
      <c r="K77" s="13">
        <v>27552173</v>
      </c>
      <c r="L77" s="13"/>
      <c r="M77" s="13">
        <v>22891243688</v>
      </c>
      <c r="N77" s="13"/>
      <c r="O77" s="13">
        <v>-36563297161</v>
      </c>
      <c r="P77" s="13"/>
      <c r="Q77" s="13">
        <f t="shared" si="3"/>
        <v>-13672053473</v>
      </c>
      <c r="R77" s="13"/>
      <c r="S77" s="13"/>
      <c r="T77" s="13"/>
      <c r="U77" s="13"/>
    </row>
    <row r="78" spans="1:21" s="357" customFormat="1" ht="21.75" x14ac:dyDescent="0.4">
      <c r="A78" s="357" t="s">
        <v>89</v>
      </c>
      <c r="B78" s="358"/>
      <c r="C78" s="13">
        <v>0</v>
      </c>
      <c r="D78" s="13"/>
      <c r="E78" s="193">
        <v>0</v>
      </c>
      <c r="F78" s="13"/>
      <c r="G78" s="13">
        <v>0</v>
      </c>
      <c r="H78" s="13"/>
      <c r="I78" s="13">
        <f t="shared" si="2"/>
        <v>0</v>
      </c>
      <c r="J78" s="13"/>
      <c r="K78" s="13">
        <v>29514806</v>
      </c>
      <c r="L78" s="13"/>
      <c r="M78" s="13">
        <v>134540055186</v>
      </c>
      <c r="N78" s="13"/>
      <c r="O78" s="13">
        <v>-176621941289</v>
      </c>
      <c r="P78" s="13"/>
      <c r="Q78" s="13">
        <f t="shared" si="3"/>
        <v>-42081886103</v>
      </c>
      <c r="R78" s="13"/>
      <c r="S78" s="13"/>
      <c r="T78" s="13"/>
      <c r="U78" s="13"/>
    </row>
    <row r="79" spans="1:21" s="357" customFormat="1" ht="21.75" x14ac:dyDescent="0.4">
      <c r="A79" s="357" t="s">
        <v>240</v>
      </c>
      <c r="B79" s="358"/>
      <c r="C79" s="13">
        <v>280000</v>
      </c>
      <c r="D79" s="13"/>
      <c r="E79" s="193">
        <v>60721169112</v>
      </c>
      <c r="F79" s="13"/>
      <c r="G79" s="13">
        <v>-41326961072</v>
      </c>
      <c r="H79" s="13"/>
      <c r="I79" s="13">
        <f t="shared" si="2"/>
        <v>19394208040</v>
      </c>
      <c r="J79" s="13"/>
      <c r="K79" s="13">
        <v>333450</v>
      </c>
      <c r="L79" s="13"/>
      <c r="M79" s="13">
        <v>67863365937</v>
      </c>
      <c r="N79" s="13"/>
      <c r="O79" s="13">
        <v>-49040660839</v>
      </c>
      <c r="P79" s="13"/>
      <c r="Q79" s="13">
        <f t="shared" si="3"/>
        <v>18822705098</v>
      </c>
      <c r="R79" s="197"/>
      <c r="S79" s="13"/>
      <c r="T79" s="13"/>
      <c r="U79" s="13"/>
    </row>
    <row r="80" spans="1:21" s="357" customFormat="1" ht="21.75" x14ac:dyDescent="0.4">
      <c r="A80" s="357" t="s">
        <v>347</v>
      </c>
      <c r="B80" s="358"/>
      <c r="C80" s="13">
        <v>20400000</v>
      </c>
      <c r="D80" s="13"/>
      <c r="E80" s="193">
        <v>237892764230</v>
      </c>
      <c r="F80" s="13"/>
      <c r="G80" s="13">
        <v>-207562425305</v>
      </c>
      <c r="H80" s="13"/>
      <c r="I80" s="13">
        <f t="shared" si="2"/>
        <v>30330338925</v>
      </c>
      <c r="J80" s="13"/>
      <c r="K80" s="13">
        <v>20400000</v>
      </c>
      <c r="L80" s="13"/>
      <c r="M80" s="13">
        <v>237892764230</v>
      </c>
      <c r="N80" s="13"/>
      <c r="O80" s="13">
        <v>-207562425305</v>
      </c>
      <c r="P80" s="13"/>
      <c r="Q80" s="13">
        <f t="shared" si="3"/>
        <v>30330338925</v>
      </c>
      <c r="R80" s="13"/>
      <c r="S80" s="13"/>
      <c r="T80" s="13"/>
      <c r="U80" s="13"/>
    </row>
    <row r="81" spans="1:21" s="357" customFormat="1" ht="21.75" x14ac:dyDescent="0.4">
      <c r="A81" s="357" t="s">
        <v>151</v>
      </c>
      <c r="B81" s="358"/>
      <c r="C81" s="13">
        <v>21951877</v>
      </c>
      <c r="D81" s="13"/>
      <c r="E81" s="193">
        <v>126512426897</v>
      </c>
      <c r="F81" s="13"/>
      <c r="G81" s="13">
        <v>-125908689429</v>
      </c>
      <c r="H81" s="13"/>
      <c r="I81" s="13">
        <f t="shared" si="2"/>
        <v>603737468</v>
      </c>
      <c r="J81" s="13"/>
      <c r="K81" s="13">
        <v>21951877</v>
      </c>
      <c r="L81" s="13"/>
      <c r="M81" s="13">
        <v>126512426897</v>
      </c>
      <c r="N81" s="13"/>
      <c r="O81" s="13">
        <v>-125908689429</v>
      </c>
      <c r="P81" s="13"/>
      <c r="Q81" s="13">
        <f t="shared" si="3"/>
        <v>603737468</v>
      </c>
      <c r="R81" s="13"/>
      <c r="S81" s="13"/>
      <c r="T81" s="13"/>
      <c r="U81" s="13"/>
    </row>
    <row r="82" spans="1:21" s="357" customFormat="1" ht="21.75" x14ac:dyDescent="0.4">
      <c r="A82" s="357" t="s">
        <v>335</v>
      </c>
      <c r="B82" s="358"/>
      <c r="C82" s="13">
        <v>0</v>
      </c>
      <c r="D82" s="13"/>
      <c r="E82" s="193">
        <v>0</v>
      </c>
      <c r="F82" s="13"/>
      <c r="G82" s="13">
        <v>0</v>
      </c>
      <c r="H82" s="13"/>
      <c r="I82" s="13">
        <f t="shared" si="2"/>
        <v>0</v>
      </c>
      <c r="J82" s="13"/>
      <c r="K82" s="13">
        <v>189492</v>
      </c>
      <c r="L82" s="13"/>
      <c r="M82" s="13">
        <v>779892272</v>
      </c>
      <c r="N82" s="13"/>
      <c r="O82" s="13">
        <v>-739037270</v>
      </c>
      <c r="P82" s="13"/>
      <c r="Q82" s="13">
        <f t="shared" si="3"/>
        <v>40855002</v>
      </c>
      <c r="R82" s="13"/>
      <c r="S82" s="13"/>
      <c r="T82" s="13"/>
      <c r="U82" s="13"/>
    </row>
    <row r="83" spans="1:21" s="357" customFormat="1" ht="21.75" x14ac:dyDescent="0.4">
      <c r="A83" s="357" t="s">
        <v>348</v>
      </c>
      <c r="B83" s="358"/>
      <c r="C83" s="13">
        <v>0</v>
      </c>
      <c r="D83" s="13"/>
      <c r="E83" s="193">
        <v>0</v>
      </c>
      <c r="F83" s="13"/>
      <c r="G83" s="13">
        <v>0</v>
      </c>
      <c r="H83" s="13"/>
      <c r="I83" s="13">
        <f t="shared" si="2"/>
        <v>0</v>
      </c>
      <c r="J83" s="13"/>
      <c r="K83" s="13">
        <v>7200000</v>
      </c>
      <c r="L83" s="13"/>
      <c r="M83" s="13">
        <v>18927135370</v>
      </c>
      <c r="N83" s="13"/>
      <c r="O83" s="13">
        <v>-17604493788</v>
      </c>
      <c r="P83" s="13"/>
      <c r="Q83" s="13">
        <f t="shared" si="3"/>
        <v>1322641582</v>
      </c>
      <c r="R83" s="13"/>
      <c r="S83" s="13"/>
      <c r="T83" s="13"/>
      <c r="U83" s="13"/>
    </row>
    <row r="84" spans="1:21" s="357" customFormat="1" ht="21.75" x14ac:dyDescent="0.4">
      <c r="A84" s="357" t="s">
        <v>123</v>
      </c>
      <c r="B84" s="358"/>
      <c r="C84" s="13">
        <v>2165330</v>
      </c>
      <c r="D84" s="13"/>
      <c r="E84" s="193">
        <v>31279605383</v>
      </c>
      <c r="F84" s="13"/>
      <c r="G84" s="13">
        <v>-39748967397</v>
      </c>
      <c r="H84" s="13"/>
      <c r="I84" s="13">
        <f t="shared" si="2"/>
        <v>-8469362014</v>
      </c>
      <c r="J84" s="13"/>
      <c r="K84" s="13">
        <v>2722290</v>
      </c>
      <c r="L84" s="13"/>
      <c r="M84" s="13">
        <v>39156632376</v>
      </c>
      <c r="N84" s="13"/>
      <c r="O84" s="13">
        <v>-49973083298</v>
      </c>
      <c r="P84" s="13"/>
      <c r="Q84" s="13">
        <f t="shared" si="3"/>
        <v>-10816450922</v>
      </c>
      <c r="R84" s="13"/>
      <c r="S84" s="13"/>
      <c r="T84" s="13"/>
      <c r="U84" s="13"/>
    </row>
    <row r="85" spans="1:21" s="357" customFormat="1" ht="21.75" x14ac:dyDescent="0.4">
      <c r="A85" s="357" t="s">
        <v>214</v>
      </c>
      <c r="B85" s="358"/>
      <c r="C85" s="13">
        <v>0</v>
      </c>
      <c r="D85" s="13"/>
      <c r="E85" s="193">
        <v>0</v>
      </c>
      <c r="F85" s="13"/>
      <c r="G85" s="13">
        <v>0</v>
      </c>
      <c r="H85" s="13"/>
      <c r="I85" s="13">
        <f t="shared" si="2"/>
        <v>0</v>
      </c>
      <c r="J85" s="13"/>
      <c r="K85" s="13">
        <v>719442</v>
      </c>
      <c r="L85" s="13"/>
      <c r="M85" s="13">
        <v>3983166268</v>
      </c>
      <c r="N85" s="13"/>
      <c r="O85" s="13">
        <v>-4791580844</v>
      </c>
      <c r="P85" s="13"/>
      <c r="Q85" s="13">
        <f t="shared" si="3"/>
        <v>-808414576</v>
      </c>
      <c r="R85" s="13"/>
      <c r="S85" s="13"/>
      <c r="T85" s="13"/>
      <c r="U85" s="13"/>
    </row>
    <row r="86" spans="1:21" s="357" customFormat="1" ht="21.75" x14ac:dyDescent="0.4">
      <c r="A86" s="357" t="s">
        <v>188</v>
      </c>
      <c r="B86" s="358"/>
      <c r="C86" s="13">
        <v>0</v>
      </c>
      <c r="D86" s="13"/>
      <c r="E86" s="193">
        <v>0</v>
      </c>
      <c r="F86" s="13"/>
      <c r="G86" s="13">
        <v>0</v>
      </c>
      <c r="H86" s="13"/>
      <c r="I86" s="13">
        <f t="shared" si="2"/>
        <v>0</v>
      </c>
      <c r="J86" s="13"/>
      <c r="K86" s="13">
        <v>1732100</v>
      </c>
      <c r="L86" s="13"/>
      <c r="M86" s="13">
        <v>4001271860</v>
      </c>
      <c r="N86" s="13"/>
      <c r="O86" s="13">
        <v>-5198096100</v>
      </c>
      <c r="P86" s="13"/>
      <c r="Q86" s="13">
        <f t="shared" si="3"/>
        <v>-1196824240</v>
      </c>
      <c r="R86" s="13"/>
      <c r="S86" s="13"/>
      <c r="T86" s="13"/>
      <c r="U86" s="13"/>
    </row>
    <row r="87" spans="1:21" s="357" customFormat="1" ht="21.75" x14ac:dyDescent="0.4">
      <c r="A87" s="357" t="s">
        <v>106</v>
      </c>
      <c r="B87" s="358"/>
      <c r="C87" s="13">
        <v>0</v>
      </c>
      <c r="D87" s="13"/>
      <c r="E87" s="193">
        <v>0</v>
      </c>
      <c r="F87" s="13"/>
      <c r="G87" s="13">
        <v>0</v>
      </c>
      <c r="H87" s="13"/>
      <c r="I87" s="13">
        <f t="shared" si="2"/>
        <v>0</v>
      </c>
      <c r="J87" s="13"/>
      <c r="K87" s="13">
        <v>44392</v>
      </c>
      <c r="L87" s="13"/>
      <c r="M87" s="13">
        <v>1374184564</v>
      </c>
      <c r="N87" s="13"/>
      <c r="O87" s="13">
        <v>-1373700519</v>
      </c>
      <c r="P87" s="13"/>
      <c r="Q87" s="13">
        <f t="shared" si="3"/>
        <v>484045</v>
      </c>
      <c r="R87" s="13"/>
      <c r="S87" s="13"/>
      <c r="T87" s="13"/>
      <c r="U87" s="13"/>
    </row>
    <row r="88" spans="1:21" s="357" customFormat="1" ht="21.75" x14ac:dyDescent="0.4">
      <c r="A88" s="357" t="s">
        <v>130</v>
      </c>
      <c r="B88" s="358"/>
      <c r="C88" s="13">
        <v>0</v>
      </c>
      <c r="D88" s="13"/>
      <c r="E88" s="193">
        <v>0</v>
      </c>
      <c r="F88" s="13"/>
      <c r="G88" s="13">
        <v>0</v>
      </c>
      <c r="H88" s="13"/>
      <c r="I88" s="13">
        <f t="shared" si="2"/>
        <v>0</v>
      </c>
      <c r="J88" s="13"/>
      <c r="K88" s="13">
        <v>36244442</v>
      </c>
      <c r="L88" s="13"/>
      <c r="M88" s="13">
        <v>220128845369</v>
      </c>
      <c r="N88" s="13"/>
      <c r="O88" s="13">
        <v>-265600835509</v>
      </c>
      <c r="P88" s="13"/>
      <c r="Q88" s="13">
        <f t="shared" si="3"/>
        <v>-45471990140</v>
      </c>
      <c r="R88" s="13"/>
      <c r="S88" s="13"/>
      <c r="T88" s="13"/>
      <c r="U88" s="13"/>
    </row>
    <row r="89" spans="1:21" s="357" customFormat="1" ht="21.75" x14ac:dyDescent="0.4">
      <c r="A89" s="357" t="s">
        <v>206</v>
      </c>
      <c r="B89" s="358"/>
      <c r="C89" s="13">
        <v>0</v>
      </c>
      <c r="D89" s="13"/>
      <c r="E89" s="193">
        <v>0</v>
      </c>
      <c r="F89" s="13"/>
      <c r="G89" s="13">
        <v>0</v>
      </c>
      <c r="H89" s="13"/>
      <c r="I89" s="13">
        <f t="shared" si="2"/>
        <v>0</v>
      </c>
      <c r="J89" s="13"/>
      <c r="K89" s="13">
        <v>557675</v>
      </c>
      <c r="L89" s="13"/>
      <c r="M89" s="13">
        <v>5177386587</v>
      </c>
      <c r="N89" s="13"/>
      <c r="O89" s="13">
        <v>-6995983241</v>
      </c>
      <c r="P89" s="13"/>
      <c r="Q89" s="13">
        <f t="shared" si="3"/>
        <v>-1818596654</v>
      </c>
      <c r="R89" s="13"/>
      <c r="S89" s="13"/>
      <c r="T89" s="13"/>
      <c r="U89" s="13"/>
    </row>
    <row r="90" spans="1:21" s="357" customFormat="1" ht="21.75" x14ac:dyDescent="0.4">
      <c r="A90" s="357" t="s">
        <v>198</v>
      </c>
      <c r="B90" s="358"/>
      <c r="C90" s="13">
        <v>0</v>
      </c>
      <c r="D90" s="13"/>
      <c r="E90" s="193">
        <v>0</v>
      </c>
      <c r="F90" s="13"/>
      <c r="G90" s="13">
        <v>0</v>
      </c>
      <c r="H90" s="13"/>
      <c r="I90" s="13">
        <f t="shared" si="2"/>
        <v>0</v>
      </c>
      <c r="J90" s="13"/>
      <c r="K90" s="13">
        <v>22892612</v>
      </c>
      <c r="L90" s="13"/>
      <c r="M90" s="13">
        <v>89744622011</v>
      </c>
      <c r="N90" s="13"/>
      <c r="O90" s="13">
        <v>-74771622735</v>
      </c>
      <c r="P90" s="13"/>
      <c r="Q90" s="13">
        <f t="shared" si="3"/>
        <v>14972999276</v>
      </c>
      <c r="R90" s="13"/>
      <c r="S90" s="13"/>
      <c r="T90" s="13"/>
      <c r="U90" s="13"/>
    </row>
    <row r="91" spans="1:21" s="357" customFormat="1" ht="21.75" x14ac:dyDescent="0.4">
      <c r="A91" s="357" t="s">
        <v>173</v>
      </c>
      <c r="B91" s="358"/>
      <c r="C91" s="13">
        <v>0</v>
      </c>
      <c r="D91" s="13"/>
      <c r="E91" s="193">
        <v>0</v>
      </c>
      <c r="F91" s="13"/>
      <c r="G91" s="13">
        <v>0</v>
      </c>
      <c r="H91" s="13"/>
      <c r="I91" s="13">
        <f t="shared" si="2"/>
        <v>0</v>
      </c>
      <c r="J91" s="13"/>
      <c r="K91" s="13">
        <v>243117</v>
      </c>
      <c r="L91" s="13"/>
      <c r="M91" s="13">
        <v>10691708457</v>
      </c>
      <c r="N91" s="13"/>
      <c r="O91" s="13">
        <v>-12018271672</v>
      </c>
      <c r="P91" s="13"/>
      <c r="Q91" s="13">
        <f t="shared" si="3"/>
        <v>-1326563215</v>
      </c>
      <c r="R91" s="13"/>
      <c r="S91" s="13"/>
      <c r="T91" s="13"/>
      <c r="U91" s="13"/>
    </row>
    <row r="92" spans="1:21" s="357" customFormat="1" ht="21.75" x14ac:dyDescent="0.4">
      <c r="A92" s="357" t="s">
        <v>252</v>
      </c>
      <c r="B92" s="358"/>
      <c r="C92" s="13">
        <v>0</v>
      </c>
      <c r="D92" s="13"/>
      <c r="E92" s="193">
        <v>0</v>
      </c>
      <c r="F92" s="13"/>
      <c r="G92" s="13">
        <v>0</v>
      </c>
      <c r="H92" s="13"/>
      <c r="I92" s="13">
        <f t="shared" si="2"/>
        <v>0</v>
      </c>
      <c r="J92" s="13"/>
      <c r="K92" s="13">
        <v>9831746</v>
      </c>
      <c r="L92" s="13"/>
      <c r="M92" s="13">
        <v>80958679321</v>
      </c>
      <c r="N92" s="13"/>
      <c r="O92" s="13">
        <v>-111651673667</v>
      </c>
      <c r="P92" s="13"/>
      <c r="Q92" s="13">
        <f t="shared" si="3"/>
        <v>-30692994346</v>
      </c>
      <c r="R92" s="13"/>
      <c r="S92" s="13"/>
      <c r="T92" s="13"/>
      <c r="U92" s="13"/>
    </row>
    <row r="93" spans="1:21" s="357" customFormat="1" ht="21.75" x14ac:dyDescent="0.4">
      <c r="A93" s="357" t="s">
        <v>91</v>
      </c>
      <c r="B93" s="358"/>
      <c r="C93" s="13">
        <v>3300191</v>
      </c>
      <c r="D93" s="13"/>
      <c r="E93" s="193">
        <v>76618648240</v>
      </c>
      <c r="F93" s="13"/>
      <c r="G93" s="13">
        <v>-75355627455</v>
      </c>
      <c r="H93" s="13"/>
      <c r="I93" s="13">
        <f t="shared" si="2"/>
        <v>1263020785</v>
      </c>
      <c r="J93" s="13"/>
      <c r="K93" s="13">
        <v>21576945</v>
      </c>
      <c r="L93" s="13"/>
      <c r="M93" s="13">
        <v>451438134262</v>
      </c>
      <c r="N93" s="13"/>
      <c r="O93" s="13">
        <v>-495752443526</v>
      </c>
      <c r="P93" s="13"/>
      <c r="Q93" s="13">
        <f t="shared" si="3"/>
        <v>-44314309264</v>
      </c>
      <c r="R93" s="13"/>
      <c r="S93" s="13"/>
      <c r="T93" s="13"/>
      <c r="U93" s="13"/>
    </row>
    <row r="94" spans="1:21" s="357" customFormat="1" ht="21.75" x14ac:dyDescent="0.4">
      <c r="A94" s="357" t="s">
        <v>211</v>
      </c>
      <c r="B94" s="358"/>
      <c r="C94" s="13">
        <v>0</v>
      </c>
      <c r="D94" s="13"/>
      <c r="E94" s="193">
        <v>0</v>
      </c>
      <c r="F94" s="13"/>
      <c r="G94" s="13">
        <v>0</v>
      </c>
      <c r="H94" s="13"/>
      <c r="I94" s="13">
        <f t="shared" si="2"/>
        <v>0</v>
      </c>
      <c r="J94" s="13"/>
      <c r="K94" s="13">
        <v>2779309</v>
      </c>
      <c r="L94" s="13"/>
      <c r="M94" s="13">
        <v>19236813213</v>
      </c>
      <c r="N94" s="13"/>
      <c r="O94" s="13">
        <v>-28820682034</v>
      </c>
      <c r="P94" s="13"/>
      <c r="Q94" s="13">
        <f t="shared" si="3"/>
        <v>-9583868821</v>
      </c>
      <c r="R94" s="13"/>
      <c r="S94" s="13"/>
      <c r="T94" s="13"/>
      <c r="U94" s="13"/>
    </row>
    <row r="95" spans="1:21" s="357" customFormat="1" ht="21.75" x14ac:dyDescent="0.4">
      <c r="A95" s="357" t="s">
        <v>187</v>
      </c>
      <c r="B95" s="358"/>
      <c r="C95" s="13">
        <v>0</v>
      </c>
      <c r="D95" s="13"/>
      <c r="E95" s="193">
        <v>0</v>
      </c>
      <c r="F95" s="13"/>
      <c r="G95" s="13">
        <v>0</v>
      </c>
      <c r="H95" s="13"/>
      <c r="I95" s="13">
        <f t="shared" si="2"/>
        <v>0</v>
      </c>
      <c r="J95" s="13"/>
      <c r="K95" s="13">
        <v>452171</v>
      </c>
      <c r="L95" s="13"/>
      <c r="M95" s="13">
        <v>4730696206</v>
      </c>
      <c r="N95" s="13"/>
      <c r="O95" s="13">
        <v>-5187005922</v>
      </c>
      <c r="P95" s="13"/>
      <c r="Q95" s="13">
        <f t="shared" si="3"/>
        <v>-456309716</v>
      </c>
      <c r="R95" s="197"/>
      <c r="S95" s="13"/>
      <c r="T95" s="13"/>
      <c r="U95" s="13"/>
    </row>
    <row r="96" spans="1:21" s="357" customFormat="1" ht="21.75" x14ac:dyDescent="0.4">
      <c r="A96" s="357" t="s">
        <v>204</v>
      </c>
      <c r="B96" s="358"/>
      <c r="C96" s="13">
        <v>0</v>
      </c>
      <c r="D96" s="13"/>
      <c r="E96" s="193">
        <v>0</v>
      </c>
      <c r="F96" s="13"/>
      <c r="G96" s="13">
        <v>0</v>
      </c>
      <c r="H96" s="13"/>
      <c r="I96" s="13">
        <f t="shared" si="2"/>
        <v>0</v>
      </c>
      <c r="J96" s="13"/>
      <c r="K96" s="13">
        <v>238719</v>
      </c>
      <c r="L96" s="13"/>
      <c r="M96" s="13">
        <v>1003368239</v>
      </c>
      <c r="N96" s="13"/>
      <c r="O96" s="13">
        <v>-1081844419</v>
      </c>
      <c r="P96" s="13"/>
      <c r="Q96" s="13">
        <f t="shared" si="3"/>
        <v>-78476180</v>
      </c>
      <c r="R96" s="13"/>
      <c r="S96" s="13"/>
      <c r="T96" s="13"/>
      <c r="U96" s="13"/>
    </row>
    <row r="97" spans="1:21" s="357" customFormat="1" ht="21.75" x14ac:dyDescent="0.4">
      <c r="A97" s="357" t="s">
        <v>201</v>
      </c>
      <c r="B97" s="358"/>
      <c r="C97" s="13">
        <v>0</v>
      </c>
      <c r="D97" s="13"/>
      <c r="E97" s="193">
        <v>0</v>
      </c>
      <c r="F97" s="13"/>
      <c r="G97" s="13">
        <v>0</v>
      </c>
      <c r="H97" s="13"/>
      <c r="I97" s="13">
        <f t="shared" si="2"/>
        <v>0</v>
      </c>
      <c r="J97" s="13"/>
      <c r="K97" s="13">
        <v>17664555</v>
      </c>
      <c r="L97" s="13"/>
      <c r="M97" s="13">
        <v>82131397651</v>
      </c>
      <c r="N97" s="13"/>
      <c r="O97" s="13">
        <v>-90255577616</v>
      </c>
      <c r="P97" s="13"/>
      <c r="Q97" s="13">
        <f t="shared" si="3"/>
        <v>-8124179965</v>
      </c>
      <c r="R97" s="13"/>
      <c r="S97" s="13"/>
      <c r="T97" s="13"/>
      <c r="U97" s="13"/>
    </row>
    <row r="98" spans="1:21" s="357" customFormat="1" ht="21.75" x14ac:dyDescent="0.4">
      <c r="A98" s="357" t="s">
        <v>145</v>
      </c>
      <c r="B98" s="358"/>
      <c r="C98" s="13">
        <v>0</v>
      </c>
      <c r="D98" s="13"/>
      <c r="E98" s="193">
        <v>0</v>
      </c>
      <c r="F98" s="13"/>
      <c r="G98" s="13">
        <v>0</v>
      </c>
      <c r="H98" s="13"/>
      <c r="I98" s="13">
        <f t="shared" si="2"/>
        <v>0</v>
      </c>
      <c r="J98" s="13"/>
      <c r="K98" s="13">
        <v>3876660</v>
      </c>
      <c r="L98" s="13"/>
      <c r="M98" s="13">
        <v>8815267491</v>
      </c>
      <c r="N98" s="13"/>
      <c r="O98" s="13">
        <v>-8786194033</v>
      </c>
      <c r="P98" s="13"/>
      <c r="Q98" s="13">
        <f t="shared" si="3"/>
        <v>29073458</v>
      </c>
      <c r="R98" s="13"/>
      <c r="S98" s="13"/>
      <c r="T98" s="13"/>
      <c r="U98" s="13"/>
    </row>
    <row r="99" spans="1:21" s="357" customFormat="1" ht="21.75" x14ac:dyDescent="0.4">
      <c r="A99" s="357" t="s">
        <v>257</v>
      </c>
      <c r="B99" s="358"/>
      <c r="C99" s="13">
        <v>0</v>
      </c>
      <c r="D99" s="13"/>
      <c r="E99" s="193">
        <v>0</v>
      </c>
      <c r="F99" s="13"/>
      <c r="G99" s="13">
        <v>0</v>
      </c>
      <c r="H99" s="13"/>
      <c r="I99" s="13">
        <f t="shared" si="2"/>
        <v>0</v>
      </c>
      <c r="J99" s="13"/>
      <c r="K99" s="13">
        <v>19044414</v>
      </c>
      <c r="L99" s="13"/>
      <c r="M99" s="13">
        <v>69757803236</v>
      </c>
      <c r="N99" s="13"/>
      <c r="O99" s="13">
        <v>-84167669434</v>
      </c>
      <c r="P99" s="13"/>
      <c r="Q99" s="13">
        <f t="shared" si="3"/>
        <v>-14409866198</v>
      </c>
      <c r="R99" s="13"/>
      <c r="S99" s="13"/>
      <c r="T99" s="13"/>
      <c r="U99" s="13"/>
    </row>
    <row r="100" spans="1:21" s="357" customFormat="1" ht="21.75" x14ac:dyDescent="0.4">
      <c r="A100" s="357" t="s">
        <v>162</v>
      </c>
      <c r="B100" s="358"/>
      <c r="C100" s="13">
        <v>147087</v>
      </c>
      <c r="D100" s="13"/>
      <c r="E100" s="193">
        <v>4782523113</v>
      </c>
      <c r="F100" s="13"/>
      <c r="G100" s="13">
        <v>-5117414134</v>
      </c>
      <c r="H100" s="13"/>
      <c r="I100" s="13">
        <f t="shared" si="2"/>
        <v>-334891021</v>
      </c>
      <c r="J100" s="13"/>
      <c r="K100" s="13">
        <v>305021</v>
      </c>
      <c r="L100" s="13"/>
      <c r="M100" s="13">
        <v>9252553317</v>
      </c>
      <c r="N100" s="13"/>
      <c r="O100" s="13">
        <v>-10612214380</v>
      </c>
      <c r="P100" s="13"/>
      <c r="Q100" s="13">
        <f t="shared" si="3"/>
        <v>-1359661063</v>
      </c>
      <c r="R100" s="13"/>
      <c r="S100" s="13"/>
      <c r="T100" s="13"/>
      <c r="U100" s="13"/>
    </row>
    <row r="101" spans="1:21" s="357" customFormat="1" ht="21.75" x14ac:dyDescent="0.4">
      <c r="A101" s="357" t="s">
        <v>238</v>
      </c>
      <c r="B101" s="358"/>
      <c r="C101" s="13">
        <v>0</v>
      </c>
      <c r="D101" s="13"/>
      <c r="E101" s="193">
        <v>0</v>
      </c>
      <c r="F101" s="13"/>
      <c r="G101" s="13">
        <v>0</v>
      </c>
      <c r="H101" s="13"/>
      <c r="I101" s="13">
        <f t="shared" si="2"/>
        <v>0</v>
      </c>
      <c r="J101" s="13"/>
      <c r="K101" s="13">
        <v>46002</v>
      </c>
      <c r="L101" s="13"/>
      <c r="M101" s="13">
        <v>1113105247</v>
      </c>
      <c r="N101" s="13"/>
      <c r="O101" s="13">
        <v>-1140006223</v>
      </c>
      <c r="P101" s="13"/>
      <c r="Q101" s="13">
        <f t="shared" si="3"/>
        <v>-26900976</v>
      </c>
      <c r="R101" s="13"/>
      <c r="S101" s="13"/>
      <c r="T101" s="13"/>
      <c r="U101" s="13"/>
    </row>
    <row r="102" spans="1:21" s="357" customFormat="1" ht="21.75" x14ac:dyDescent="0.4">
      <c r="A102" s="357" t="s">
        <v>222</v>
      </c>
      <c r="B102" s="358"/>
      <c r="C102" s="13">
        <v>971130</v>
      </c>
      <c r="D102" s="13"/>
      <c r="E102" s="193">
        <v>16415909929</v>
      </c>
      <c r="F102" s="13"/>
      <c r="G102" s="13">
        <v>-20802019780</v>
      </c>
      <c r="H102" s="13"/>
      <c r="I102" s="13">
        <f t="shared" si="2"/>
        <v>-4386109851</v>
      </c>
      <c r="J102" s="13"/>
      <c r="K102" s="13">
        <v>6532966</v>
      </c>
      <c r="L102" s="13"/>
      <c r="M102" s="13">
        <v>107609163154</v>
      </c>
      <c r="N102" s="13"/>
      <c r="O102" s="13">
        <v>-140609882233</v>
      </c>
      <c r="P102" s="13"/>
      <c r="Q102" s="13">
        <f t="shared" si="3"/>
        <v>-33000719079</v>
      </c>
      <c r="R102" s="13"/>
      <c r="S102" s="13"/>
      <c r="T102" s="13"/>
      <c r="U102" s="13"/>
    </row>
    <row r="103" spans="1:21" s="357" customFormat="1" ht="21.75" x14ac:dyDescent="0.4">
      <c r="A103" s="357" t="s">
        <v>175</v>
      </c>
      <c r="B103" s="358"/>
      <c r="C103" s="13">
        <v>0</v>
      </c>
      <c r="D103" s="13"/>
      <c r="E103" s="193">
        <v>0</v>
      </c>
      <c r="F103" s="13"/>
      <c r="G103" s="13">
        <v>0</v>
      </c>
      <c r="H103" s="13"/>
      <c r="I103" s="13">
        <f t="shared" si="2"/>
        <v>0</v>
      </c>
      <c r="J103" s="13"/>
      <c r="K103" s="13">
        <v>11524600</v>
      </c>
      <c r="L103" s="13"/>
      <c r="M103" s="13">
        <v>14605944300</v>
      </c>
      <c r="N103" s="13"/>
      <c r="O103" s="13">
        <v>-19257584130</v>
      </c>
      <c r="P103" s="13"/>
      <c r="Q103" s="13">
        <f t="shared" si="3"/>
        <v>-4651639830</v>
      </c>
      <c r="R103" s="197"/>
      <c r="S103" s="13"/>
      <c r="T103" s="13"/>
      <c r="U103" s="13"/>
    </row>
    <row r="104" spans="1:21" s="357" customFormat="1" ht="21.75" x14ac:dyDescent="0.4">
      <c r="A104" s="357" t="s">
        <v>208</v>
      </c>
      <c r="B104" s="358"/>
      <c r="C104" s="13">
        <v>0</v>
      </c>
      <c r="D104" s="13"/>
      <c r="E104" s="193">
        <v>0</v>
      </c>
      <c r="F104" s="13"/>
      <c r="G104" s="13">
        <v>0</v>
      </c>
      <c r="H104" s="13"/>
      <c r="I104" s="13">
        <f t="shared" si="2"/>
        <v>0</v>
      </c>
      <c r="J104" s="13"/>
      <c r="K104" s="13">
        <v>44433</v>
      </c>
      <c r="L104" s="13"/>
      <c r="M104" s="13">
        <v>2614502472</v>
      </c>
      <c r="N104" s="13"/>
      <c r="O104" s="13">
        <v>-3544090363</v>
      </c>
      <c r="P104" s="13"/>
      <c r="Q104" s="13">
        <f t="shared" si="3"/>
        <v>-929587891</v>
      </c>
      <c r="R104" s="197"/>
      <c r="S104" s="13"/>
      <c r="T104" s="13"/>
      <c r="U104" s="13"/>
    </row>
    <row r="105" spans="1:21" s="357" customFormat="1" ht="21.75" x14ac:dyDescent="0.4">
      <c r="A105" s="357" t="s">
        <v>215</v>
      </c>
      <c r="B105" s="358"/>
      <c r="C105" s="13">
        <v>0</v>
      </c>
      <c r="D105" s="13"/>
      <c r="E105" s="193">
        <v>0</v>
      </c>
      <c r="F105" s="13"/>
      <c r="G105" s="13">
        <v>0</v>
      </c>
      <c r="H105" s="13"/>
      <c r="I105" s="13">
        <f t="shared" si="2"/>
        <v>0</v>
      </c>
      <c r="J105" s="13"/>
      <c r="K105" s="13">
        <v>9700000</v>
      </c>
      <c r="L105" s="13"/>
      <c r="M105" s="13">
        <v>8888096170</v>
      </c>
      <c r="N105" s="13"/>
      <c r="O105" s="13">
        <v>-10413667800</v>
      </c>
      <c r="P105" s="13"/>
      <c r="Q105" s="13">
        <f t="shared" si="3"/>
        <v>-1525571630</v>
      </c>
      <c r="R105" s="13"/>
      <c r="S105" s="13"/>
      <c r="T105" s="13"/>
      <c r="U105" s="13"/>
    </row>
    <row r="106" spans="1:21" s="357" customFormat="1" ht="21.75" x14ac:dyDescent="0.4">
      <c r="A106" s="357" t="s">
        <v>110</v>
      </c>
      <c r="B106" s="358"/>
      <c r="C106" s="13">
        <v>84634462</v>
      </c>
      <c r="D106" s="13"/>
      <c r="E106" s="193">
        <v>106395187421</v>
      </c>
      <c r="F106" s="13"/>
      <c r="G106" s="13">
        <v>-109279490270</v>
      </c>
      <c r="H106" s="13"/>
      <c r="I106" s="13">
        <f t="shared" si="2"/>
        <v>-2884302849</v>
      </c>
      <c r="J106" s="13"/>
      <c r="K106" s="13">
        <v>603774277</v>
      </c>
      <c r="L106" s="13"/>
      <c r="M106" s="13">
        <v>775012261809</v>
      </c>
      <c r="N106" s="13"/>
      <c r="O106" s="13">
        <v>-832982888564</v>
      </c>
      <c r="P106" s="13"/>
      <c r="Q106" s="13">
        <f t="shared" si="3"/>
        <v>-57970626755</v>
      </c>
      <c r="R106" s="13"/>
      <c r="S106" s="13"/>
      <c r="T106" s="13"/>
      <c r="U106" s="13"/>
    </row>
    <row r="107" spans="1:21" s="357" customFormat="1" ht="21.75" x14ac:dyDescent="0.4">
      <c r="A107" s="357" t="s">
        <v>184</v>
      </c>
      <c r="B107" s="358"/>
      <c r="C107" s="13">
        <v>0</v>
      </c>
      <c r="D107" s="13"/>
      <c r="E107" s="193">
        <v>0</v>
      </c>
      <c r="F107" s="13"/>
      <c r="G107" s="13">
        <v>0</v>
      </c>
      <c r="H107" s="13"/>
      <c r="I107" s="13">
        <f t="shared" si="2"/>
        <v>0</v>
      </c>
      <c r="J107" s="13"/>
      <c r="K107" s="13">
        <v>245293</v>
      </c>
      <c r="L107" s="13"/>
      <c r="M107" s="13">
        <v>5834713137</v>
      </c>
      <c r="N107" s="13"/>
      <c r="O107" s="13">
        <v>-6305534483</v>
      </c>
      <c r="P107" s="13"/>
      <c r="Q107" s="13">
        <f t="shared" si="3"/>
        <v>-470821346</v>
      </c>
      <c r="R107" s="13"/>
      <c r="S107" s="13"/>
      <c r="T107" s="13"/>
      <c r="U107" s="13"/>
    </row>
    <row r="108" spans="1:21" s="357" customFormat="1" ht="21.75" x14ac:dyDescent="0.4">
      <c r="A108" s="357" t="s">
        <v>161</v>
      </c>
      <c r="B108" s="358"/>
      <c r="C108" s="13">
        <v>0</v>
      </c>
      <c r="D108" s="13"/>
      <c r="E108" s="193">
        <v>0</v>
      </c>
      <c r="F108" s="13"/>
      <c r="G108" s="13">
        <v>0</v>
      </c>
      <c r="H108" s="13"/>
      <c r="I108" s="13">
        <f t="shared" si="2"/>
        <v>0</v>
      </c>
      <c r="J108" s="13"/>
      <c r="K108" s="13">
        <v>655597</v>
      </c>
      <c r="L108" s="13"/>
      <c r="M108" s="13">
        <v>4460892856</v>
      </c>
      <c r="N108" s="13"/>
      <c r="O108" s="13">
        <v>-4829068826</v>
      </c>
      <c r="P108" s="13"/>
      <c r="Q108" s="13">
        <f t="shared" si="3"/>
        <v>-368175970</v>
      </c>
      <c r="R108" s="13"/>
      <c r="S108" s="13"/>
      <c r="T108" s="13"/>
      <c r="U108" s="13"/>
    </row>
    <row r="109" spans="1:21" s="357" customFormat="1" ht="21.75" x14ac:dyDescent="0.4">
      <c r="A109" s="357" t="s">
        <v>124</v>
      </c>
      <c r="B109" s="358"/>
      <c r="C109" s="13">
        <v>0</v>
      </c>
      <c r="D109" s="13"/>
      <c r="E109" s="193">
        <v>0</v>
      </c>
      <c r="F109" s="13"/>
      <c r="G109" s="13">
        <v>0</v>
      </c>
      <c r="H109" s="13"/>
      <c r="I109" s="13">
        <f t="shared" si="2"/>
        <v>0</v>
      </c>
      <c r="J109" s="13"/>
      <c r="K109" s="13">
        <v>2570550</v>
      </c>
      <c r="L109" s="13"/>
      <c r="M109" s="13">
        <v>12759779549</v>
      </c>
      <c r="N109" s="13"/>
      <c r="O109" s="13">
        <v>-11384160186</v>
      </c>
      <c r="P109" s="13"/>
      <c r="Q109" s="13">
        <f t="shared" si="3"/>
        <v>1375619363</v>
      </c>
      <c r="R109" s="197"/>
      <c r="S109" s="13"/>
      <c r="T109" s="13"/>
      <c r="U109" s="13"/>
    </row>
    <row r="110" spans="1:21" s="357" customFormat="1" ht="21.75" x14ac:dyDescent="0.4">
      <c r="A110" s="357" t="s">
        <v>146</v>
      </c>
      <c r="B110" s="358"/>
      <c r="C110" s="13">
        <v>0</v>
      </c>
      <c r="D110" s="13"/>
      <c r="E110" s="193">
        <v>0</v>
      </c>
      <c r="F110" s="13"/>
      <c r="G110" s="13">
        <v>0</v>
      </c>
      <c r="H110" s="13"/>
      <c r="I110" s="13">
        <f t="shared" si="2"/>
        <v>0</v>
      </c>
      <c r="J110" s="13"/>
      <c r="K110" s="13">
        <v>800632</v>
      </c>
      <c r="L110" s="13"/>
      <c r="M110" s="13">
        <v>4499442352</v>
      </c>
      <c r="N110" s="13"/>
      <c r="O110" s="13">
        <v>-5069680688</v>
      </c>
      <c r="P110" s="13"/>
      <c r="Q110" s="13">
        <f t="shared" si="3"/>
        <v>-570238336</v>
      </c>
      <c r="R110" s="13"/>
      <c r="S110" s="13"/>
      <c r="T110" s="13"/>
      <c r="U110" s="13"/>
    </row>
    <row r="111" spans="1:21" s="357" customFormat="1" ht="21.75" x14ac:dyDescent="0.4">
      <c r="A111" s="357" t="s">
        <v>152</v>
      </c>
      <c r="B111" s="358"/>
      <c r="C111" s="13">
        <v>0</v>
      </c>
      <c r="D111" s="13"/>
      <c r="E111" s="193">
        <v>0</v>
      </c>
      <c r="F111" s="13"/>
      <c r="G111" s="13">
        <v>0</v>
      </c>
      <c r="H111" s="13"/>
      <c r="I111" s="13">
        <f t="shared" si="2"/>
        <v>0</v>
      </c>
      <c r="J111" s="13"/>
      <c r="K111" s="13">
        <v>62252</v>
      </c>
      <c r="L111" s="13"/>
      <c r="M111" s="13">
        <v>2524300057</v>
      </c>
      <c r="N111" s="13"/>
      <c r="O111" s="13">
        <v>-2737642011</v>
      </c>
      <c r="P111" s="13"/>
      <c r="Q111" s="13">
        <f t="shared" si="3"/>
        <v>-213341954</v>
      </c>
      <c r="R111" s="197"/>
      <c r="S111" s="13"/>
      <c r="T111" s="13"/>
      <c r="U111" s="13"/>
    </row>
    <row r="112" spans="1:21" s="357" customFormat="1" ht="21.75" x14ac:dyDescent="0.4">
      <c r="A112" s="357" t="s">
        <v>174</v>
      </c>
      <c r="B112" s="358"/>
      <c r="C112" s="13">
        <v>0</v>
      </c>
      <c r="D112" s="13"/>
      <c r="E112" s="193">
        <v>0</v>
      </c>
      <c r="F112" s="13"/>
      <c r="G112" s="13">
        <v>0</v>
      </c>
      <c r="H112" s="13"/>
      <c r="I112" s="13">
        <f t="shared" si="2"/>
        <v>0</v>
      </c>
      <c r="J112" s="13"/>
      <c r="K112" s="13">
        <v>14546313</v>
      </c>
      <c r="L112" s="13"/>
      <c r="M112" s="13">
        <v>32781048600</v>
      </c>
      <c r="N112" s="13"/>
      <c r="O112" s="13">
        <v>-55496568240</v>
      </c>
      <c r="P112" s="13"/>
      <c r="Q112" s="13">
        <f t="shared" si="3"/>
        <v>-22715519640</v>
      </c>
      <c r="R112" s="13"/>
      <c r="S112" s="13"/>
      <c r="T112" s="13"/>
      <c r="U112" s="13"/>
    </row>
    <row r="113" spans="1:21" s="357" customFormat="1" ht="21.75" x14ac:dyDescent="0.4">
      <c r="A113" s="357" t="s">
        <v>144</v>
      </c>
      <c r="B113" s="358"/>
      <c r="C113" s="13">
        <v>0</v>
      </c>
      <c r="D113" s="13"/>
      <c r="E113" s="193">
        <v>0</v>
      </c>
      <c r="F113" s="13"/>
      <c r="G113" s="13">
        <v>0</v>
      </c>
      <c r="H113" s="13"/>
      <c r="I113" s="13">
        <f t="shared" si="2"/>
        <v>0</v>
      </c>
      <c r="J113" s="13"/>
      <c r="K113" s="13">
        <v>183662</v>
      </c>
      <c r="L113" s="13"/>
      <c r="M113" s="13">
        <v>46620478286</v>
      </c>
      <c r="N113" s="13"/>
      <c r="O113" s="13">
        <v>-51822270572</v>
      </c>
      <c r="P113" s="13"/>
      <c r="Q113" s="13">
        <f t="shared" si="3"/>
        <v>-5201792286</v>
      </c>
      <c r="R113" s="13"/>
      <c r="S113" s="13"/>
      <c r="T113" s="13"/>
      <c r="U113" s="13"/>
    </row>
    <row r="114" spans="1:21" s="357" customFormat="1" ht="21.75" x14ac:dyDescent="0.4">
      <c r="A114" s="357" t="s">
        <v>239</v>
      </c>
      <c r="B114" s="358"/>
      <c r="C114" s="13">
        <v>0</v>
      </c>
      <c r="D114" s="13"/>
      <c r="E114" s="193">
        <v>0</v>
      </c>
      <c r="F114" s="13"/>
      <c r="G114" s="13">
        <v>0</v>
      </c>
      <c r="H114" s="13"/>
      <c r="I114" s="13">
        <f t="shared" si="2"/>
        <v>0</v>
      </c>
      <c r="J114" s="13"/>
      <c r="K114" s="13">
        <v>12761907</v>
      </c>
      <c r="L114" s="13"/>
      <c r="M114" s="13">
        <v>25447250368</v>
      </c>
      <c r="N114" s="13"/>
      <c r="O114" s="13">
        <v>-28200919434</v>
      </c>
      <c r="P114" s="13"/>
      <c r="Q114" s="13">
        <f t="shared" si="3"/>
        <v>-2753669066</v>
      </c>
      <c r="R114" s="197"/>
      <c r="S114" s="13"/>
      <c r="T114" s="13"/>
      <c r="U114" s="13"/>
    </row>
    <row r="115" spans="1:21" s="357" customFormat="1" ht="21.75" x14ac:dyDescent="0.4">
      <c r="A115" s="357" t="s">
        <v>190</v>
      </c>
      <c r="B115" s="358"/>
      <c r="C115" s="13">
        <v>0</v>
      </c>
      <c r="D115" s="13"/>
      <c r="E115" s="193">
        <v>0</v>
      </c>
      <c r="F115" s="13"/>
      <c r="G115" s="13">
        <v>0</v>
      </c>
      <c r="H115" s="13"/>
      <c r="I115" s="13">
        <f t="shared" si="2"/>
        <v>0</v>
      </c>
      <c r="J115" s="13"/>
      <c r="K115" s="13">
        <v>1103177</v>
      </c>
      <c r="L115" s="13"/>
      <c r="M115" s="13">
        <v>36757333558</v>
      </c>
      <c r="N115" s="13"/>
      <c r="O115" s="13">
        <v>-39435191293</v>
      </c>
      <c r="P115" s="13"/>
      <c r="Q115" s="13">
        <f t="shared" si="3"/>
        <v>-2677857735</v>
      </c>
      <c r="R115" s="197"/>
      <c r="S115" s="13"/>
      <c r="T115" s="13"/>
      <c r="U115" s="13"/>
    </row>
    <row r="116" spans="1:21" s="357" customFormat="1" ht="21.75" x14ac:dyDescent="0.4">
      <c r="A116" s="357" t="s">
        <v>157</v>
      </c>
      <c r="B116" s="358"/>
      <c r="C116" s="13">
        <v>0</v>
      </c>
      <c r="D116" s="13"/>
      <c r="E116" s="193">
        <v>0</v>
      </c>
      <c r="F116" s="13"/>
      <c r="G116" s="13">
        <v>0</v>
      </c>
      <c r="H116" s="13"/>
      <c r="I116" s="13">
        <f t="shared" si="2"/>
        <v>0</v>
      </c>
      <c r="J116" s="13"/>
      <c r="K116" s="13">
        <v>18686741</v>
      </c>
      <c r="L116" s="13"/>
      <c r="M116" s="13">
        <v>264682873491</v>
      </c>
      <c r="N116" s="13"/>
      <c r="O116" s="13">
        <v>-317456233091</v>
      </c>
      <c r="P116" s="13"/>
      <c r="Q116" s="13">
        <f t="shared" si="3"/>
        <v>-52773359600</v>
      </c>
      <c r="R116" s="13"/>
      <c r="S116" s="13"/>
      <c r="T116" s="13"/>
      <c r="U116" s="13"/>
    </row>
    <row r="117" spans="1:21" s="357" customFormat="1" ht="21.75" x14ac:dyDescent="0.4">
      <c r="A117" s="357" t="s">
        <v>155</v>
      </c>
      <c r="B117" s="358"/>
      <c r="C117" s="13">
        <v>0</v>
      </c>
      <c r="D117" s="13"/>
      <c r="E117" s="193">
        <v>0</v>
      </c>
      <c r="F117" s="13"/>
      <c r="G117" s="13">
        <v>0</v>
      </c>
      <c r="H117" s="13"/>
      <c r="I117" s="13">
        <f t="shared" si="2"/>
        <v>0</v>
      </c>
      <c r="J117" s="13"/>
      <c r="K117" s="13">
        <v>5108457</v>
      </c>
      <c r="L117" s="13"/>
      <c r="M117" s="13">
        <v>17732210016</v>
      </c>
      <c r="N117" s="13"/>
      <c r="O117" s="13">
        <v>-22201285671</v>
      </c>
      <c r="P117" s="13"/>
      <c r="Q117" s="13">
        <f t="shared" si="3"/>
        <v>-4469075655</v>
      </c>
      <c r="R117" s="13"/>
      <c r="S117" s="13"/>
      <c r="T117" s="13"/>
      <c r="U117" s="13"/>
    </row>
    <row r="118" spans="1:21" s="357" customFormat="1" ht="21.75" x14ac:dyDescent="0.4">
      <c r="A118" s="357" t="s">
        <v>196</v>
      </c>
      <c r="B118" s="358"/>
      <c r="C118" s="13">
        <v>0</v>
      </c>
      <c r="D118" s="13"/>
      <c r="E118" s="193">
        <v>0</v>
      </c>
      <c r="F118" s="13"/>
      <c r="G118" s="13">
        <v>0</v>
      </c>
      <c r="H118" s="13"/>
      <c r="I118" s="13">
        <f t="shared" si="2"/>
        <v>0</v>
      </c>
      <c r="J118" s="13"/>
      <c r="K118" s="13">
        <v>24133</v>
      </c>
      <c r="L118" s="13"/>
      <c r="M118" s="13">
        <v>173331408</v>
      </c>
      <c r="N118" s="13"/>
      <c r="O118" s="13">
        <v>-181599824</v>
      </c>
      <c r="P118" s="13"/>
      <c r="Q118" s="13">
        <f t="shared" si="3"/>
        <v>-8268416</v>
      </c>
      <c r="R118" s="13"/>
      <c r="S118" s="13"/>
      <c r="T118" s="13"/>
      <c r="U118" s="13"/>
    </row>
    <row r="119" spans="1:21" s="357" customFormat="1" ht="21.75" x14ac:dyDescent="0.4">
      <c r="A119" s="357" t="s">
        <v>234</v>
      </c>
      <c r="B119" s="358"/>
      <c r="C119" s="13">
        <v>0</v>
      </c>
      <c r="D119" s="13"/>
      <c r="E119" s="193">
        <v>0</v>
      </c>
      <c r="F119" s="13"/>
      <c r="G119" s="13">
        <v>0</v>
      </c>
      <c r="H119" s="13"/>
      <c r="I119" s="13">
        <f t="shared" si="2"/>
        <v>0</v>
      </c>
      <c r="J119" s="13"/>
      <c r="K119" s="13">
        <v>335849</v>
      </c>
      <c r="L119" s="13"/>
      <c r="M119" s="13">
        <v>1636511885</v>
      </c>
      <c r="N119" s="13"/>
      <c r="O119" s="13">
        <v>-1766070191</v>
      </c>
      <c r="P119" s="13"/>
      <c r="Q119" s="13">
        <f t="shared" si="3"/>
        <v>-129558306</v>
      </c>
      <c r="R119" s="13"/>
      <c r="S119" s="13"/>
      <c r="T119" s="13"/>
      <c r="U119" s="13"/>
    </row>
    <row r="120" spans="1:21" s="357" customFormat="1" ht="21.75" x14ac:dyDescent="0.4">
      <c r="A120" s="357" t="s">
        <v>236</v>
      </c>
      <c r="B120" s="358"/>
      <c r="C120" s="13">
        <v>0</v>
      </c>
      <c r="D120" s="13"/>
      <c r="E120" s="193">
        <v>0</v>
      </c>
      <c r="F120" s="13"/>
      <c r="G120" s="13">
        <v>0</v>
      </c>
      <c r="H120" s="13"/>
      <c r="I120" s="13">
        <f t="shared" si="2"/>
        <v>0</v>
      </c>
      <c r="J120" s="13"/>
      <c r="K120" s="13">
        <v>100044406</v>
      </c>
      <c r="L120" s="13"/>
      <c r="M120" s="13">
        <v>298174611888</v>
      </c>
      <c r="N120" s="13"/>
      <c r="O120" s="13">
        <v>-368359621173</v>
      </c>
      <c r="P120" s="13"/>
      <c r="Q120" s="13">
        <f t="shared" si="3"/>
        <v>-70185009285</v>
      </c>
      <c r="R120" s="13"/>
      <c r="S120" s="13"/>
      <c r="T120" s="13"/>
      <c r="U120" s="13"/>
    </row>
    <row r="121" spans="1:21" s="357" customFormat="1" ht="21.75" x14ac:dyDescent="0.4">
      <c r="A121" s="357" t="s">
        <v>216</v>
      </c>
      <c r="B121" s="358"/>
      <c r="C121" s="13">
        <v>0</v>
      </c>
      <c r="D121" s="13"/>
      <c r="E121" s="193">
        <v>0</v>
      </c>
      <c r="F121" s="13"/>
      <c r="G121" s="13">
        <v>0</v>
      </c>
      <c r="H121" s="13"/>
      <c r="I121" s="13">
        <f t="shared" si="2"/>
        <v>0</v>
      </c>
      <c r="J121" s="13"/>
      <c r="K121" s="13">
        <v>35484873</v>
      </c>
      <c r="L121" s="13"/>
      <c r="M121" s="13">
        <v>56138660684</v>
      </c>
      <c r="N121" s="13"/>
      <c r="O121" s="13">
        <v>-64162929437</v>
      </c>
      <c r="P121" s="13"/>
      <c r="Q121" s="13">
        <f t="shared" si="3"/>
        <v>-8024268753</v>
      </c>
      <c r="R121" s="13"/>
      <c r="S121" s="13"/>
      <c r="T121" s="13"/>
      <c r="U121" s="13"/>
    </row>
    <row r="122" spans="1:21" s="357" customFormat="1" ht="21.75" x14ac:dyDescent="0.4">
      <c r="A122" s="357" t="s">
        <v>86</v>
      </c>
      <c r="B122" s="358"/>
      <c r="C122" s="13">
        <v>0</v>
      </c>
      <c r="D122" s="13"/>
      <c r="E122" s="193">
        <v>0</v>
      </c>
      <c r="F122" s="13"/>
      <c r="G122" s="13">
        <v>0</v>
      </c>
      <c r="H122" s="13"/>
      <c r="I122" s="13">
        <f t="shared" si="2"/>
        <v>0</v>
      </c>
      <c r="J122" s="13"/>
      <c r="K122" s="13">
        <v>5150404</v>
      </c>
      <c r="L122" s="13"/>
      <c r="M122" s="13">
        <v>20048090540</v>
      </c>
      <c r="N122" s="13"/>
      <c r="O122" s="13">
        <v>-22524281819</v>
      </c>
      <c r="P122" s="13"/>
      <c r="Q122" s="13">
        <f t="shared" si="3"/>
        <v>-2476191279</v>
      </c>
      <c r="R122" s="13"/>
      <c r="S122" s="13"/>
      <c r="T122" s="13"/>
      <c r="U122" s="13"/>
    </row>
    <row r="123" spans="1:21" s="357" customFormat="1" ht="21.75" x14ac:dyDescent="0.4">
      <c r="A123" s="357" t="s">
        <v>210</v>
      </c>
      <c r="B123" s="358"/>
      <c r="C123" s="13">
        <v>0</v>
      </c>
      <c r="D123" s="13"/>
      <c r="E123" s="193">
        <v>0</v>
      </c>
      <c r="F123" s="13"/>
      <c r="G123" s="13">
        <v>0</v>
      </c>
      <c r="H123" s="13"/>
      <c r="I123" s="13">
        <f t="shared" si="2"/>
        <v>0</v>
      </c>
      <c r="J123" s="13"/>
      <c r="K123" s="13">
        <v>11800000</v>
      </c>
      <c r="L123" s="13"/>
      <c r="M123" s="13">
        <v>38547251300</v>
      </c>
      <c r="N123" s="13"/>
      <c r="O123" s="13">
        <v>-55493636491</v>
      </c>
      <c r="P123" s="13"/>
      <c r="Q123" s="13">
        <f t="shared" si="3"/>
        <v>-16946385191</v>
      </c>
      <c r="R123" s="13"/>
      <c r="S123" s="13"/>
      <c r="T123" s="13"/>
      <c r="U123" s="13"/>
    </row>
    <row r="124" spans="1:21" s="357" customFormat="1" ht="21.75" x14ac:dyDescent="0.4">
      <c r="A124" s="357" t="s">
        <v>176</v>
      </c>
      <c r="B124" s="358"/>
      <c r="C124" s="13">
        <v>27666222</v>
      </c>
      <c r="D124" s="13"/>
      <c r="E124" s="193">
        <v>277923676041</v>
      </c>
      <c r="F124" s="13"/>
      <c r="G124" s="13">
        <v>-239095187567</v>
      </c>
      <c r="H124" s="13"/>
      <c r="I124" s="13">
        <f t="shared" si="2"/>
        <v>38828488474</v>
      </c>
      <c r="J124" s="13"/>
      <c r="K124" s="13">
        <v>110101336</v>
      </c>
      <c r="L124" s="13"/>
      <c r="M124" s="13">
        <v>931848221911</v>
      </c>
      <c r="N124" s="13"/>
      <c r="O124" s="13">
        <v>-951835838674</v>
      </c>
      <c r="P124" s="13"/>
      <c r="Q124" s="13">
        <f t="shared" si="3"/>
        <v>-19987616763</v>
      </c>
      <c r="R124" s="13"/>
      <c r="S124" s="13"/>
      <c r="T124" s="13"/>
      <c r="U124" s="13"/>
    </row>
    <row r="125" spans="1:21" s="357" customFormat="1" ht="21.75" x14ac:dyDescent="0.4">
      <c r="A125" s="357" t="s">
        <v>336</v>
      </c>
      <c r="B125" s="358"/>
      <c r="C125" s="13">
        <v>1652301</v>
      </c>
      <c r="D125" s="13"/>
      <c r="E125" s="193">
        <v>4821749431</v>
      </c>
      <c r="F125" s="13"/>
      <c r="G125" s="13">
        <v>-4189318415</v>
      </c>
      <c r="H125" s="13"/>
      <c r="I125" s="13">
        <f t="shared" si="2"/>
        <v>632431016</v>
      </c>
      <c r="J125" s="13"/>
      <c r="K125" s="13">
        <v>1652301</v>
      </c>
      <c r="L125" s="13"/>
      <c r="M125" s="13">
        <v>4821749431</v>
      </c>
      <c r="N125" s="13"/>
      <c r="O125" s="13">
        <v>-4189318415</v>
      </c>
      <c r="P125" s="13"/>
      <c r="Q125" s="13">
        <f t="shared" si="3"/>
        <v>632431016</v>
      </c>
      <c r="R125" s="13"/>
      <c r="S125" s="13"/>
      <c r="T125" s="13"/>
      <c r="U125" s="13"/>
    </row>
    <row r="126" spans="1:21" s="357" customFormat="1" ht="21.75" x14ac:dyDescent="0.4">
      <c r="A126" s="357" t="s">
        <v>305</v>
      </c>
      <c r="B126" s="358"/>
      <c r="C126" s="13">
        <v>0</v>
      </c>
      <c r="D126" s="13"/>
      <c r="E126" s="193">
        <v>0</v>
      </c>
      <c r="F126" s="13"/>
      <c r="G126" s="13">
        <v>0</v>
      </c>
      <c r="H126" s="13"/>
      <c r="I126" s="13">
        <f t="shared" si="2"/>
        <v>0</v>
      </c>
      <c r="J126" s="13"/>
      <c r="K126" s="13">
        <v>57590</v>
      </c>
      <c r="L126" s="13"/>
      <c r="M126" s="13">
        <v>367058021</v>
      </c>
      <c r="N126" s="13"/>
      <c r="O126" s="13">
        <v>-230216940</v>
      </c>
      <c r="P126" s="13"/>
      <c r="Q126" s="13">
        <f t="shared" si="3"/>
        <v>136841081</v>
      </c>
      <c r="R126" s="13"/>
      <c r="S126" s="13"/>
      <c r="T126" s="13"/>
      <c r="U126" s="13"/>
    </row>
    <row r="127" spans="1:21" s="357" customFormat="1" ht="21.75" x14ac:dyDescent="0.4">
      <c r="A127" s="357" t="s">
        <v>200</v>
      </c>
      <c r="B127" s="358"/>
      <c r="C127" s="13">
        <v>0</v>
      </c>
      <c r="D127" s="13"/>
      <c r="E127" s="193">
        <v>0</v>
      </c>
      <c r="F127" s="13"/>
      <c r="G127" s="13">
        <v>0</v>
      </c>
      <c r="H127" s="13"/>
      <c r="I127" s="13">
        <f t="shared" si="2"/>
        <v>0</v>
      </c>
      <c r="J127" s="13"/>
      <c r="K127" s="13">
        <v>2715458</v>
      </c>
      <c r="L127" s="13"/>
      <c r="M127" s="13">
        <v>5912942767</v>
      </c>
      <c r="N127" s="13"/>
      <c r="O127" s="13">
        <v>-10419301958</v>
      </c>
      <c r="P127" s="13"/>
      <c r="Q127" s="13">
        <f t="shared" si="3"/>
        <v>-4506359191</v>
      </c>
      <c r="R127" s="197"/>
      <c r="S127" s="13"/>
      <c r="T127" s="13"/>
      <c r="U127" s="13"/>
    </row>
    <row r="128" spans="1:21" s="357" customFormat="1" ht="21.75" x14ac:dyDescent="0.4">
      <c r="A128" s="357" t="s">
        <v>154</v>
      </c>
      <c r="B128" s="358"/>
      <c r="C128" s="13">
        <v>0</v>
      </c>
      <c r="D128" s="13"/>
      <c r="E128" s="193">
        <v>0</v>
      </c>
      <c r="F128" s="13"/>
      <c r="G128" s="13">
        <v>0</v>
      </c>
      <c r="H128" s="13"/>
      <c r="I128" s="13">
        <f t="shared" si="2"/>
        <v>0</v>
      </c>
      <c r="J128" s="13"/>
      <c r="K128" s="13">
        <v>1800000</v>
      </c>
      <c r="L128" s="13"/>
      <c r="M128" s="13">
        <v>19325066650</v>
      </c>
      <c r="N128" s="13"/>
      <c r="O128" s="13">
        <v>-20791549800</v>
      </c>
      <c r="P128" s="13"/>
      <c r="Q128" s="13">
        <f t="shared" si="3"/>
        <v>-1466483150</v>
      </c>
      <c r="R128" s="13"/>
      <c r="S128" s="13"/>
      <c r="T128" s="13"/>
      <c r="U128" s="13"/>
    </row>
    <row r="129" spans="1:21" s="357" customFormat="1" ht="21.75" x14ac:dyDescent="0.4">
      <c r="A129" s="357" t="s">
        <v>147</v>
      </c>
      <c r="B129" s="358"/>
      <c r="C129" s="13">
        <v>0</v>
      </c>
      <c r="D129" s="13"/>
      <c r="E129" s="193">
        <v>0</v>
      </c>
      <c r="F129" s="13"/>
      <c r="G129" s="13">
        <v>0</v>
      </c>
      <c r="H129" s="13"/>
      <c r="I129" s="13">
        <f t="shared" si="2"/>
        <v>0</v>
      </c>
      <c r="J129" s="13"/>
      <c r="K129" s="13">
        <v>4277770</v>
      </c>
      <c r="L129" s="13"/>
      <c r="M129" s="13">
        <v>107164315787</v>
      </c>
      <c r="N129" s="13"/>
      <c r="O129" s="13">
        <v>-127229332676</v>
      </c>
      <c r="P129" s="13"/>
      <c r="Q129" s="13">
        <f t="shared" si="3"/>
        <v>-20065016889</v>
      </c>
      <c r="R129" s="13"/>
      <c r="S129" s="13"/>
      <c r="T129" s="13"/>
      <c r="U129" s="13"/>
    </row>
    <row r="130" spans="1:21" s="357" customFormat="1" ht="21.75" x14ac:dyDescent="0.4">
      <c r="A130" s="357" t="s">
        <v>282</v>
      </c>
      <c r="B130" s="358"/>
      <c r="C130" s="13">
        <v>2868894</v>
      </c>
      <c r="D130" s="13"/>
      <c r="E130" s="193">
        <v>32485936789</v>
      </c>
      <c r="F130" s="13"/>
      <c r="G130" s="13">
        <v>-20681647108</v>
      </c>
      <c r="H130" s="13"/>
      <c r="I130" s="13">
        <f t="shared" si="2"/>
        <v>11804289681</v>
      </c>
      <c r="J130" s="13"/>
      <c r="K130" s="13">
        <v>7236139</v>
      </c>
      <c r="L130" s="13"/>
      <c r="M130" s="13">
        <v>55787472918</v>
      </c>
      <c r="N130" s="13"/>
      <c r="O130" s="13">
        <v>-47600254386</v>
      </c>
      <c r="P130" s="13"/>
      <c r="Q130" s="13">
        <f t="shared" si="3"/>
        <v>8187218532</v>
      </c>
      <c r="R130" s="13"/>
      <c r="S130" s="13"/>
      <c r="T130" s="13"/>
      <c r="U130" s="13"/>
    </row>
    <row r="131" spans="1:21" s="357" customFormat="1" ht="21.75" x14ac:dyDescent="0.4">
      <c r="A131" s="357" t="s">
        <v>139</v>
      </c>
      <c r="B131" s="358"/>
      <c r="C131" s="13">
        <v>0</v>
      </c>
      <c r="D131" s="13"/>
      <c r="E131" s="193">
        <v>0</v>
      </c>
      <c r="F131" s="13"/>
      <c r="G131" s="13">
        <v>0</v>
      </c>
      <c r="H131" s="13"/>
      <c r="I131" s="13">
        <f t="shared" si="2"/>
        <v>0</v>
      </c>
      <c r="J131" s="13"/>
      <c r="K131" s="13">
        <v>240185</v>
      </c>
      <c r="L131" s="13"/>
      <c r="M131" s="13">
        <v>1497412058</v>
      </c>
      <c r="N131" s="13"/>
      <c r="O131" s="13">
        <v>-1549525787</v>
      </c>
      <c r="P131" s="13"/>
      <c r="Q131" s="13">
        <f t="shared" si="3"/>
        <v>-52113729</v>
      </c>
      <c r="R131" s="197"/>
      <c r="S131" s="13"/>
      <c r="T131" s="13"/>
      <c r="U131" s="13"/>
    </row>
    <row r="132" spans="1:21" s="357" customFormat="1" ht="21.75" x14ac:dyDescent="0.4">
      <c r="A132" s="357" t="s">
        <v>235</v>
      </c>
      <c r="B132" s="358"/>
      <c r="C132" s="13">
        <v>0</v>
      </c>
      <c r="D132" s="13"/>
      <c r="E132" s="193">
        <v>0</v>
      </c>
      <c r="F132" s="13"/>
      <c r="G132" s="13">
        <v>0</v>
      </c>
      <c r="H132" s="13"/>
      <c r="I132" s="13">
        <f t="shared" si="2"/>
        <v>0</v>
      </c>
      <c r="J132" s="13"/>
      <c r="K132" s="13">
        <v>3429220</v>
      </c>
      <c r="L132" s="13"/>
      <c r="M132" s="13">
        <v>11971145476</v>
      </c>
      <c r="N132" s="13"/>
      <c r="O132" s="13">
        <v>-13577314693</v>
      </c>
      <c r="P132" s="13"/>
      <c r="Q132" s="13">
        <f t="shared" si="3"/>
        <v>-1606169217</v>
      </c>
      <c r="R132" s="13"/>
      <c r="S132" s="13"/>
      <c r="T132" s="13"/>
      <c r="U132" s="13"/>
    </row>
    <row r="133" spans="1:21" s="357" customFormat="1" ht="21.75" x14ac:dyDescent="0.4">
      <c r="A133" s="357" t="s">
        <v>219</v>
      </c>
      <c r="B133" s="358"/>
      <c r="C133" s="13">
        <v>0</v>
      </c>
      <c r="D133" s="13"/>
      <c r="E133" s="193">
        <v>0</v>
      </c>
      <c r="F133" s="13"/>
      <c r="G133" s="13">
        <v>0</v>
      </c>
      <c r="H133" s="13"/>
      <c r="I133" s="13">
        <f t="shared" si="2"/>
        <v>0</v>
      </c>
      <c r="J133" s="13"/>
      <c r="K133" s="13">
        <v>5200000</v>
      </c>
      <c r="L133" s="13"/>
      <c r="M133" s="13">
        <v>7418188222</v>
      </c>
      <c r="N133" s="13"/>
      <c r="O133" s="13">
        <v>-9671311261</v>
      </c>
      <c r="P133" s="13"/>
      <c r="Q133" s="13">
        <f t="shared" si="3"/>
        <v>-2253123039</v>
      </c>
      <c r="R133" s="13"/>
      <c r="S133" s="13"/>
      <c r="T133" s="13"/>
      <c r="U133" s="13"/>
    </row>
    <row r="134" spans="1:21" s="357" customFormat="1" ht="21.75" x14ac:dyDescent="0.4">
      <c r="A134" s="357" t="s">
        <v>160</v>
      </c>
      <c r="B134" s="358"/>
      <c r="C134" s="13">
        <v>0</v>
      </c>
      <c r="D134" s="13"/>
      <c r="E134" s="193">
        <v>0</v>
      </c>
      <c r="F134" s="13"/>
      <c r="G134" s="13">
        <v>0</v>
      </c>
      <c r="H134" s="13"/>
      <c r="I134" s="13">
        <f t="shared" si="2"/>
        <v>0</v>
      </c>
      <c r="J134" s="13"/>
      <c r="K134" s="13">
        <v>5993507</v>
      </c>
      <c r="L134" s="13"/>
      <c r="M134" s="13">
        <v>32299815386</v>
      </c>
      <c r="N134" s="13"/>
      <c r="O134" s="13">
        <v>-38725996622</v>
      </c>
      <c r="P134" s="13"/>
      <c r="Q134" s="13">
        <f t="shared" si="3"/>
        <v>-6426181236</v>
      </c>
      <c r="R134" s="13"/>
      <c r="S134" s="13"/>
      <c r="T134" s="13"/>
      <c r="U134" s="13"/>
    </row>
    <row r="135" spans="1:21" s="357" customFormat="1" ht="21.75" x14ac:dyDescent="0.4">
      <c r="A135" s="357" t="s">
        <v>90</v>
      </c>
      <c r="B135" s="358"/>
      <c r="C135" s="13">
        <v>0</v>
      </c>
      <c r="D135" s="13"/>
      <c r="E135" s="193">
        <v>0</v>
      </c>
      <c r="F135" s="13"/>
      <c r="G135" s="13">
        <v>0</v>
      </c>
      <c r="H135" s="13"/>
      <c r="I135" s="13">
        <f t="shared" si="2"/>
        <v>0</v>
      </c>
      <c r="J135" s="13"/>
      <c r="K135" s="13">
        <v>7391484</v>
      </c>
      <c r="L135" s="13"/>
      <c r="M135" s="13">
        <v>26449629596</v>
      </c>
      <c r="N135" s="13"/>
      <c r="O135" s="13">
        <v>-30264371738</v>
      </c>
      <c r="P135" s="13"/>
      <c r="Q135" s="13">
        <f t="shared" si="3"/>
        <v>-3814742142</v>
      </c>
      <c r="R135" s="13"/>
      <c r="S135" s="13"/>
      <c r="T135" s="13"/>
      <c r="U135" s="13"/>
    </row>
    <row r="136" spans="1:21" s="357" customFormat="1" ht="21.75" x14ac:dyDescent="0.4">
      <c r="A136" s="357" t="s">
        <v>171</v>
      </c>
      <c r="B136" s="358"/>
      <c r="C136" s="13">
        <v>0</v>
      </c>
      <c r="D136" s="13"/>
      <c r="E136" s="193">
        <v>0</v>
      </c>
      <c r="F136" s="13"/>
      <c r="G136" s="13">
        <v>0</v>
      </c>
      <c r="H136" s="13"/>
      <c r="I136" s="13">
        <f t="shared" ref="I136:I185" si="4">E136+G136</f>
        <v>0</v>
      </c>
      <c r="J136" s="13"/>
      <c r="K136" s="13">
        <v>108732</v>
      </c>
      <c r="L136" s="13"/>
      <c r="M136" s="13">
        <v>1144861033</v>
      </c>
      <c r="N136" s="13"/>
      <c r="O136" s="13">
        <v>-1228926958</v>
      </c>
      <c r="P136" s="13"/>
      <c r="Q136" s="13">
        <f t="shared" ref="Q136:Q186" si="5">M136+O136</f>
        <v>-84065925</v>
      </c>
      <c r="R136" s="13"/>
      <c r="S136" s="13"/>
      <c r="T136" s="13"/>
      <c r="U136" s="13"/>
    </row>
    <row r="137" spans="1:21" s="357" customFormat="1" ht="21.75" x14ac:dyDescent="0.4">
      <c r="A137" s="357" t="s">
        <v>199</v>
      </c>
      <c r="B137" s="358"/>
      <c r="C137" s="13">
        <v>0</v>
      </c>
      <c r="D137" s="13"/>
      <c r="E137" s="193">
        <v>0</v>
      </c>
      <c r="F137" s="13"/>
      <c r="G137" s="13">
        <v>0</v>
      </c>
      <c r="H137" s="13"/>
      <c r="I137" s="13">
        <f t="shared" si="4"/>
        <v>0</v>
      </c>
      <c r="J137" s="13"/>
      <c r="K137" s="13">
        <v>5727442</v>
      </c>
      <c r="L137" s="13"/>
      <c r="M137" s="13">
        <v>15222112853</v>
      </c>
      <c r="N137" s="13"/>
      <c r="O137" s="13">
        <v>-15922996149</v>
      </c>
      <c r="P137" s="13"/>
      <c r="Q137" s="13">
        <f t="shared" si="5"/>
        <v>-700883296</v>
      </c>
      <c r="R137" s="197"/>
      <c r="S137" s="13"/>
      <c r="T137" s="13"/>
      <c r="U137" s="13"/>
    </row>
    <row r="138" spans="1:21" s="357" customFormat="1" ht="21.75" x14ac:dyDescent="0.4">
      <c r="A138" s="357" t="s">
        <v>153</v>
      </c>
      <c r="B138" s="358"/>
      <c r="C138" s="13">
        <v>0</v>
      </c>
      <c r="D138" s="13"/>
      <c r="E138" s="193">
        <v>0</v>
      </c>
      <c r="F138" s="13"/>
      <c r="G138" s="13">
        <v>0</v>
      </c>
      <c r="H138" s="13"/>
      <c r="I138" s="13">
        <f t="shared" si="4"/>
        <v>0</v>
      </c>
      <c r="J138" s="13"/>
      <c r="K138" s="13">
        <v>4051459</v>
      </c>
      <c r="L138" s="13"/>
      <c r="M138" s="13">
        <v>20322734651</v>
      </c>
      <c r="N138" s="13"/>
      <c r="O138" s="13">
        <v>-23922475750</v>
      </c>
      <c r="P138" s="13"/>
      <c r="Q138" s="13">
        <f t="shared" si="5"/>
        <v>-3599741099</v>
      </c>
      <c r="R138" s="13"/>
      <c r="S138" s="13"/>
      <c r="T138" s="13"/>
      <c r="U138" s="13"/>
    </row>
    <row r="139" spans="1:21" s="357" customFormat="1" ht="21.75" x14ac:dyDescent="0.4">
      <c r="A139" s="357" t="s">
        <v>126</v>
      </c>
      <c r="B139" s="358"/>
      <c r="C139" s="13">
        <v>5000000</v>
      </c>
      <c r="D139" s="13"/>
      <c r="E139" s="193">
        <v>34481383030</v>
      </c>
      <c r="F139" s="13"/>
      <c r="G139" s="13">
        <v>-38103365313</v>
      </c>
      <c r="H139" s="13"/>
      <c r="I139" s="13">
        <f t="shared" si="4"/>
        <v>-3621982283</v>
      </c>
      <c r="J139" s="13"/>
      <c r="K139" s="13">
        <v>16642788</v>
      </c>
      <c r="L139" s="13"/>
      <c r="M139" s="13">
        <v>108499955353</v>
      </c>
      <c r="N139" s="13"/>
      <c r="O139" s="13">
        <v>-133901121472</v>
      </c>
      <c r="P139" s="13"/>
      <c r="Q139" s="13">
        <f t="shared" si="5"/>
        <v>-25401166119</v>
      </c>
      <c r="R139" s="13"/>
      <c r="S139" s="13"/>
      <c r="T139" s="13"/>
      <c r="U139" s="13"/>
    </row>
    <row r="140" spans="1:21" s="357" customFormat="1" ht="21.75" x14ac:dyDescent="0.4">
      <c r="A140" s="357" t="s">
        <v>127</v>
      </c>
      <c r="B140" s="358"/>
      <c r="C140" s="13">
        <v>0</v>
      </c>
      <c r="D140" s="13"/>
      <c r="E140" s="193">
        <v>0</v>
      </c>
      <c r="F140" s="13"/>
      <c r="G140" s="13">
        <v>0</v>
      </c>
      <c r="H140" s="13"/>
      <c r="I140" s="13">
        <f t="shared" si="4"/>
        <v>0</v>
      </c>
      <c r="J140" s="13"/>
      <c r="K140" s="13">
        <v>28639060</v>
      </c>
      <c r="L140" s="13"/>
      <c r="M140" s="13">
        <v>125699358523</v>
      </c>
      <c r="N140" s="13"/>
      <c r="O140" s="13">
        <v>-132379257811</v>
      </c>
      <c r="P140" s="13"/>
      <c r="Q140" s="13">
        <f t="shared" si="5"/>
        <v>-6679899288</v>
      </c>
      <c r="R140" s="13"/>
      <c r="S140" s="13"/>
      <c r="T140" s="13"/>
      <c r="U140" s="13"/>
    </row>
    <row r="141" spans="1:21" s="357" customFormat="1" ht="21.75" x14ac:dyDescent="0.4">
      <c r="A141" s="357" t="s">
        <v>241</v>
      </c>
      <c r="B141" s="358"/>
      <c r="C141" s="13">
        <v>0</v>
      </c>
      <c r="D141" s="13"/>
      <c r="E141" s="193">
        <v>0</v>
      </c>
      <c r="F141" s="13"/>
      <c r="G141" s="13">
        <v>0</v>
      </c>
      <c r="H141" s="13"/>
      <c r="I141" s="13">
        <f t="shared" si="4"/>
        <v>0</v>
      </c>
      <c r="J141" s="13"/>
      <c r="K141" s="13">
        <v>13263660</v>
      </c>
      <c r="L141" s="13"/>
      <c r="M141" s="13">
        <v>132185922972</v>
      </c>
      <c r="N141" s="13"/>
      <c r="O141" s="13">
        <v>-168105450598</v>
      </c>
      <c r="P141" s="13"/>
      <c r="Q141" s="13">
        <f t="shared" si="5"/>
        <v>-35919527626</v>
      </c>
      <c r="R141" s="13"/>
      <c r="S141" s="13"/>
      <c r="T141" s="13"/>
      <c r="U141" s="13"/>
    </row>
    <row r="142" spans="1:21" s="357" customFormat="1" ht="21.75" x14ac:dyDescent="0.4">
      <c r="A142" s="357" t="s">
        <v>167</v>
      </c>
      <c r="B142" s="358"/>
      <c r="C142" s="13">
        <v>0</v>
      </c>
      <c r="D142" s="13"/>
      <c r="E142" s="193">
        <v>0</v>
      </c>
      <c r="F142" s="13"/>
      <c r="G142" s="13">
        <v>0</v>
      </c>
      <c r="H142" s="13"/>
      <c r="I142" s="13">
        <f t="shared" si="4"/>
        <v>0</v>
      </c>
      <c r="J142" s="13"/>
      <c r="K142" s="13">
        <v>22473983</v>
      </c>
      <c r="L142" s="13"/>
      <c r="M142" s="13">
        <v>61366213712</v>
      </c>
      <c r="N142" s="13"/>
      <c r="O142" s="13">
        <v>-77073906667</v>
      </c>
      <c r="P142" s="13"/>
      <c r="Q142" s="13">
        <f t="shared" si="5"/>
        <v>-15707692955</v>
      </c>
      <c r="R142" s="197"/>
      <c r="S142" s="13"/>
      <c r="T142" s="13"/>
      <c r="U142" s="13"/>
    </row>
    <row r="143" spans="1:21" s="357" customFormat="1" ht="21.75" x14ac:dyDescent="0.4">
      <c r="A143" s="357" t="s">
        <v>158</v>
      </c>
      <c r="B143" s="358"/>
      <c r="C143" s="13">
        <v>0</v>
      </c>
      <c r="D143" s="13"/>
      <c r="E143" s="193">
        <v>0</v>
      </c>
      <c r="F143" s="13"/>
      <c r="G143" s="13">
        <v>0</v>
      </c>
      <c r="H143" s="13"/>
      <c r="I143" s="13">
        <f t="shared" si="4"/>
        <v>0</v>
      </c>
      <c r="J143" s="13"/>
      <c r="K143" s="13">
        <v>72000000</v>
      </c>
      <c r="L143" s="13"/>
      <c r="M143" s="13">
        <v>246778620637</v>
      </c>
      <c r="N143" s="13"/>
      <c r="O143" s="13">
        <v>-258087189600</v>
      </c>
      <c r="P143" s="13"/>
      <c r="Q143" s="13">
        <f t="shared" si="5"/>
        <v>-11308568963</v>
      </c>
      <c r="R143" s="13"/>
      <c r="S143" s="13"/>
      <c r="T143" s="13"/>
      <c r="U143" s="13"/>
    </row>
    <row r="144" spans="1:21" s="357" customFormat="1" ht="21.75" x14ac:dyDescent="0.4">
      <c r="A144" s="357" t="s">
        <v>209</v>
      </c>
      <c r="B144" s="358"/>
      <c r="C144" s="13">
        <v>0</v>
      </c>
      <c r="D144" s="13"/>
      <c r="E144" s="193">
        <v>0</v>
      </c>
      <c r="F144" s="13"/>
      <c r="G144" s="13">
        <v>0</v>
      </c>
      <c r="H144" s="13"/>
      <c r="I144" s="13">
        <f t="shared" si="4"/>
        <v>0</v>
      </c>
      <c r="J144" s="13"/>
      <c r="K144" s="13">
        <v>14813500</v>
      </c>
      <c r="L144" s="13"/>
      <c r="M144" s="13">
        <v>61807085878</v>
      </c>
      <c r="N144" s="13"/>
      <c r="O144" s="13">
        <v>-66941485085</v>
      </c>
      <c r="P144" s="13"/>
      <c r="Q144" s="13">
        <f t="shared" si="5"/>
        <v>-5134399207</v>
      </c>
      <c r="R144" s="13"/>
      <c r="S144" s="13"/>
      <c r="T144" s="13"/>
      <c r="U144" s="13"/>
    </row>
    <row r="145" spans="1:21" s="357" customFormat="1" ht="21.75" x14ac:dyDescent="0.4">
      <c r="A145" s="357" t="s">
        <v>306</v>
      </c>
      <c r="B145" s="358"/>
      <c r="C145" s="13">
        <v>0</v>
      </c>
      <c r="D145" s="13"/>
      <c r="E145" s="193">
        <v>0</v>
      </c>
      <c r="F145" s="13"/>
      <c r="G145" s="13">
        <v>0</v>
      </c>
      <c r="H145" s="13"/>
      <c r="I145" s="13">
        <f t="shared" si="4"/>
        <v>0</v>
      </c>
      <c r="J145" s="13"/>
      <c r="K145" s="13">
        <v>23495326</v>
      </c>
      <c r="L145" s="13"/>
      <c r="M145" s="13">
        <v>66297415442</v>
      </c>
      <c r="N145" s="13"/>
      <c r="O145" s="13">
        <v>-48277020867</v>
      </c>
      <c r="P145" s="13"/>
      <c r="Q145" s="13">
        <f t="shared" si="5"/>
        <v>18020394575</v>
      </c>
      <c r="R145" s="13"/>
      <c r="S145" s="13"/>
      <c r="T145" s="13"/>
      <c r="U145" s="13"/>
    </row>
    <row r="146" spans="1:21" s="357" customFormat="1" ht="21.75" x14ac:dyDescent="0.4">
      <c r="A146" s="357" t="s">
        <v>284</v>
      </c>
      <c r="B146" s="358"/>
      <c r="C146" s="13">
        <v>0</v>
      </c>
      <c r="D146" s="13"/>
      <c r="E146" s="193">
        <v>0</v>
      </c>
      <c r="F146" s="13"/>
      <c r="G146" s="13">
        <v>0</v>
      </c>
      <c r="H146" s="13"/>
      <c r="I146" s="13">
        <f t="shared" si="4"/>
        <v>0</v>
      </c>
      <c r="J146" s="13"/>
      <c r="K146" s="13">
        <v>9000000</v>
      </c>
      <c r="L146" s="13"/>
      <c r="M146" s="13">
        <v>127740424530</v>
      </c>
      <c r="N146" s="13"/>
      <c r="O146" s="13">
        <v>-150847311000</v>
      </c>
      <c r="P146" s="13"/>
      <c r="Q146" s="13">
        <f t="shared" si="5"/>
        <v>-23106886470</v>
      </c>
      <c r="R146" s="13"/>
      <c r="S146" s="13"/>
      <c r="T146" s="13"/>
      <c r="U146" s="13"/>
    </row>
    <row r="147" spans="1:21" s="357" customFormat="1" ht="21.75" x14ac:dyDescent="0.4">
      <c r="A147" s="357" t="s">
        <v>283</v>
      </c>
      <c r="B147" s="358"/>
      <c r="C147" s="13">
        <v>0</v>
      </c>
      <c r="D147" s="13"/>
      <c r="E147" s="193">
        <v>0</v>
      </c>
      <c r="F147" s="13"/>
      <c r="G147" s="13">
        <v>0</v>
      </c>
      <c r="H147" s="13"/>
      <c r="I147" s="13">
        <f t="shared" si="4"/>
        <v>0</v>
      </c>
      <c r="J147" s="13"/>
      <c r="K147" s="13">
        <v>486333</v>
      </c>
      <c r="L147" s="13"/>
      <c r="M147" s="13">
        <v>34494432789</v>
      </c>
      <c r="N147" s="13"/>
      <c r="O147" s="13">
        <v>-37843791205</v>
      </c>
      <c r="P147" s="13"/>
      <c r="Q147" s="13">
        <f t="shared" si="5"/>
        <v>-3349358416</v>
      </c>
      <c r="R147" s="13"/>
      <c r="S147" s="13"/>
      <c r="T147" s="13"/>
      <c r="U147" s="13"/>
    </row>
    <row r="148" spans="1:21" s="357" customFormat="1" ht="21.75" x14ac:dyDescent="0.4">
      <c r="A148" s="357" t="s">
        <v>122</v>
      </c>
      <c r="B148" s="358"/>
      <c r="C148" s="13">
        <v>0</v>
      </c>
      <c r="D148" s="13"/>
      <c r="E148" s="193">
        <v>0</v>
      </c>
      <c r="F148" s="13"/>
      <c r="G148" s="13">
        <v>0</v>
      </c>
      <c r="H148" s="13"/>
      <c r="I148" s="13">
        <f t="shared" si="4"/>
        <v>0</v>
      </c>
      <c r="J148" s="13"/>
      <c r="K148" s="13">
        <v>18518</v>
      </c>
      <c r="L148" s="13"/>
      <c r="M148" s="13">
        <v>521127114</v>
      </c>
      <c r="N148" s="13"/>
      <c r="O148" s="13">
        <v>-530935836</v>
      </c>
      <c r="P148" s="13"/>
      <c r="Q148" s="13">
        <f t="shared" si="5"/>
        <v>-9808722</v>
      </c>
      <c r="R148" s="13"/>
      <c r="S148" s="13"/>
      <c r="T148" s="13"/>
      <c r="U148" s="13"/>
    </row>
    <row r="149" spans="1:21" s="357" customFormat="1" ht="21.75" x14ac:dyDescent="0.4">
      <c r="A149" s="357" t="s">
        <v>88</v>
      </c>
      <c r="B149" s="358"/>
      <c r="C149" s="13">
        <v>0</v>
      </c>
      <c r="D149" s="13"/>
      <c r="E149" s="193">
        <v>0</v>
      </c>
      <c r="F149" s="13"/>
      <c r="G149" s="13">
        <v>0</v>
      </c>
      <c r="H149" s="13"/>
      <c r="I149" s="13">
        <f t="shared" si="4"/>
        <v>0</v>
      </c>
      <c r="J149" s="13"/>
      <c r="K149" s="13">
        <v>70242</v>
      </c>
      <c r="L149" s="13"/>
      <c r="M149" s="13">
        <v>3100000503</v>
      </c>
      <c r="N149" s="13"/>
      <c r="O149" s="13">
        <v>-3528819131</v>
      </c>
      <c r="P149" s="13"/>
      <c r="Q149" s="13">
        <f t="shared" si="5"/>
        <v>-428818628</v>
      </c>
      <c r="R149" s="13"/>
      <c r="S149" s="13"/>
      <c r="T149" s="13"/>
      <c r="U149" s="13"/>
    </row>
    <row r="150" spans="1:21" s="357" customFormat="1" ht="21.75" x14ac:dyDescent="0.4">
      <c r="A150" s="357" t="s">
        <v>251</v>
      </c>
      <c r="B150" s="358"/>
      <c r="C150" s="13">
        <v>0</v>
      </c>
      <c r="D150" s="13"/>
      <c r="E150" s="193">
        <v>0</v>
      </c>
      <c r="F150" s="13"/>
      <c r="G150" s="13">
        <v>0</v>
      </c>
      <c r="H150" s="13"/>
      <c r="I150" s="13">
        <f t="shared" si="4"/>
        <v>0</v>
      </c>
      <c r="J150" s="13"/>
      <c r="K150" s="13">
        <v>4405633</v>
      </c>
      <c r="L150" s="13"/>
      <c r="M150" s="13">
        <v>29638062974</v>
      </c>
      <c r="N150" s="13"/>
      <c r="O150" s="13">
        <v>-31798655668</v>
      </c>
      <c r="P150" s="13"/>
      <c r="Q150" s="13">
        <f t="shared" si="5"/>
        <v>-2160592694</v>
      </c>
      <c r="R150" s="13"/>
      <c r="S150" s="13"/>
      <c r="T150" s="13"/>
      <c r="U150" s="13"/>
    </row>
    <row r="151" spans="1:21" s="357" customFormat="1" ht="21.75" x14ac:dyDescent="0.4">
      <c r="A151" s="357" t="s">
        <v>225</v>
      </c>
      <c r="B151" s="358"/>
      <c r="C151" s="13">
        <v>0</v>
      </c>
      <c r="D151" s="13"/>
      <c r="E151" s="193">
        <v>0</v>
      </c>
      <c r="F151" s="13"/>
      <c r="G151" s="13">
        <v>0</v>
      </c>
      <c r="H151" s="13"/>
      <c r="I151" s="13">
        <f t="shared" si="4"/>
        <v>0</v>
      </c>
      <c r="J151" s="13"/>
      <c r="K151" s="13">
        <v>3000000</v>
      </c>
      <c r="L151" s="13"/>
      <c r="M151" s="13">
        <v>15421621240</v>
      </c>
      <c r="N151" s="13"/>
      <c r="O151" s="13">
        <v>-19622547000</v>
      </c>
      <c r="P151" s="13"/>
      <c r="Q151" s="13">
        <f t="shared" si="5"/>
        <v>-4200925760</v>
      </c>
      <c r="R151" s="13"/>
      <c r="S151" s="13"/>
      <c r="T151" s="13"/>
      <c r="U151" s="13"/>
    </row>
    <row r="152" spans="1:21" s="357" customFormat="1" ht="21.75" x14ac:dyDescent="0.4">
      <c r="A152" s="357" t="s">
        <v>266</v>
      </c>
      <c r="B152" s="358"/>
      <c r="C152" s="13">
        <v>0</v>
      </c>
      <c r="D152" s="13"/>
      <c r="E152" s="193">
        <v>0</v>
      </c>
      <c r="F152" s="13"/>
      <c r="G152" s="13">
        <v>0</v>
      </c>
      <c r="H152" s="13"/>
      <c r="I152" s="13">
        <f t="shared" si="4"/>
        <v>0</v>
      </c>
      <c r="J152" s="13"/>
      <c r="K152" s="13">
        <v>8755546</v>
      </c>
      <c r="L152" s="13"/>
      <c r="M152" s="13">
        <v>65639254978</v>
      </c>
      <c r="N152" s="13"/>
      <c r="O152" s="13">
        <v>-99728584609</v>
      </c>
      <c r="P152" s="13"/>
      <c r="Q152" s="13">
        <f t="shared" si="5"/>
        <v>-34089329631</v>
      </c>
      <c r="R152" s="13"/>
      <c r="S152" s="13"/>
      <c r="T152" s="13"/>
      <c r="U152" s="13"/>
    </row>
    <row r="153" spans="1:21" s="357" customFormat="1" ht="21.75" x14ac:dyDescent="0.4">
      <c r="A153" s="357" t="s">
        <v>119</v>
      </c>
      <c r="B153" s="358"/>
      <c r="C153" s="13">
        <v>0</v>
      </c>
      <c r="D153" s="13"/>
      <c r="E153" s="193">
        <v>0</v>
      </c>
      <c r="F153" s="13"/>
      <c r="G153" s="13">
        <v>0</v>
      </c>
      <c r="H153" s="13"/>
      <c r="I153" s="13">
        <f t="shared" si="4"/>
        <v>0</v>
      </c>
      <c r="J153" s="13"/>
      <c r="K153" s="13">
        <v>58500642</v>
      </c>
      <c r="L153" s="13"/>
      <c r="M153" s="13">
        <v>108437057267</v>
      </c>
      <c r="N153" s="13"/>
      <c r="O153" s="13">
        <v>-134332420950</v>
      </c>
      <c r="P153" s="13"/>
      <c r="Q153" s="13">
        <f t="shared" si="5"/>
        <v>-25895363683</v>
      </c>
      <c r="R153" s="13"/>
      <c r="S153" s="13"/>
      <c r="T153" s="13"/>
      <c r="U153" s="13"/>
    </row>
    <row r="154" spans="1:21" s="357" customFormat="1" ht="21.75" x14ac:dyDescent="0.4">
      <c r="A154" s="357" t="s">
        <v>231</v>
      </c>
      <c r="B154" s="358"/>
      <c r="C154" s="13">
        <v>10674842</v>
      </c>
      <c r="D154" s="13"/>
      <c r="E154" s="193">
        <v>86692812737</v>
      </c>
      <c r="F154" s="13"/>
      <c r="G154" s="13">
        <v>-76660341373</v>
      </c>
      <c r="H154" s="13"/>
      <c r="I154" s="13">
        <f t="shared" si="4"/>
        <v>10032471364</v>
      </c>
      <c r="J154" s="13"/>
      <c r="K154" s="13">
        <v>10718384</v>
      </c>
      <c r="L154" s="13"/>
      <c r="M154" s="13">
        <v>87123783533</v>
      </c>
      <c r="N154" s="13"/>
      <c r="O154" s="13">
        <v>-77051619016</v>
      </c>
      <c r="P154" s="13"/>
      <c r="Q154" s="13">
        <f t="shared" si="5"/>
        <v>10072164517</v>
      </c>
      <c r="R154" s="13"/>
      <c r="S154" s="13"/>
      <c r="T154" s="13"/>
      <c r="U154" s="13"/>
    </row>
    <row r="155" spans="1:21" s="357" customFormat="1" ht="21.75" x14ac:dyDescent="0.4">
      <c r="A155" s="357" t="s">
        <v>233</v>
      </c>
      <c r="B155" s="358"/>
      <c r="C155" s="13">
        <v>0</v>
      </c>
      <c r="D155" s="13"/>
      <c r="E155" s="193">
        <v>0</v>
      </c>
      <c r="F155" s="13"/>
      <c r="G155" s="13">
        <v>0</v>
      </c>
      <c r="H155" s="13"/>
      <c r="I155" s="13">
        <f t="shared" si="4"/>
        <v>0</v>
      </c>
      <c r="J155" s="13"/>
      <c r="K155" s="13">
        <v>14439155</v>
      </c>
      <c r="L155" s="13"/>
      <c r="M155" s="13">
        <v>21889270560</v>
      </c>
      <c r="N155" s="13"/>
      <c r="O155" s="13">
        <v>-29409792920</v>
      </c>
      <c r="P155" s="13"/>
      <c r="Q155" s="13">
        <f t="shared" si="5"/>
        <v>-7520522360</v>
      </c>
      <c r="R155" s="13"/>
      <c r="S155" s="13"/>
      <c r="T155" s="13"/>
      <c r="U155" s="13"/>
    </row>
    <row r="156" spans="1:21" s="357" customFormat="1" ht="21.75" x14ac:dyDescent="0.4">
      <c r="A156" s="357" t="s">
        <v>245</v>
      </c>
      <c r="B156" s="358"/>
      <c r="C156" s="13">
        <v>0</v>
      </c>
      <c r="D156" s="13"/>
      <c r="E156" s="193">
        <v>0</v>
      </c>
      <c r="F156" s="13"/>
      <c r="G156" s="13">
        <v>0</v>
      </c>
      <c r="H156" s="13"/>
      <c r="I156" s="13">
        <f t="shared" si="4"/>
        <v>0</v>
      </c>
      <c r="J156" s="13"/>
      <c r="K156" s="13">
        <v>1437265</v>
      </c>
      <c r="L156" s="13"/>
      <c r="M156" s="13">
        <v>20090458855</v>
      </c>
      <c r="N156" s="13"/>
      <c r="O156" s="13">
        <v>-19683228439</v>
      </c>
      <c r="P156" s="13"/>
      <c r="Q156" s="13">
        <f t="shared" si="5"/>
        <v>407230416</v>
      </c>
      <c r="R156" s="13"/>
      <c r="S156" s="13"/>
      <c r="T156" s="13"/>
      <c r="U156" s="13"/>
    </row>
    <row r="157" spans="1:21" s="357" customFormat="1" ht="21.75" x14ac:dyDescent="0.4">
      <c r="A157" s="357" t="s">
        <v>244</v>
      </c>
      <c r="B157" s="358"/>
      <c r="C157" s="13">
        <v>9041310</v>
      </c>
      <c r="D157" s="13"/>
      <c r="E157" s="193">
        <v>59663594305</v>
      </c>
      <c r="F157" s="13"/>
      <c r="G157" s="13">
        <v>-45799807939</v>
      </c>
      <c r="H157" s="13"/>
      <c r="I157" s="13">
        <f t="shared" si="4"/>
        <v>13863786366</v>
      </c>
      <c r="J157" s="13"/>
      <c r="K157" s="13">
        <v>9809643</v>
      </c>
      <c r="L157" s="13"/>
      <c r="M157" s="13">
        <v>72629755480</v>
      </c>
      <c r="N157" s="13"/>
      <c r="O157" s="13">
        <v>-59431717124</v>
      </c>
      <c r="P157" s="13"/>
      <c r="Q157" s="13">
        <f t="shared" si="5"/>
        <v>13198038356</v>
      </c>
      <c r="R157" s="13"/>
      <c r="S157" s="13"/>
      <c r="T157" s="13"/>
      <c r="U157" s="13"/>
    </row>
    <row r="158" spans="1:21" s="357" customFormat="1" ht="21.75" x14ac:dyDescent="0.4">
      <c r="A158" s="357" t="s">
        <v>83</v>
      </c>
      <c r="B158" s="358"/>
      <c r="C158" s="13">
        <v>2087327</v>
      </c>
      <c r="D158" s="13"/>
      <c r="E158" s="193">
        <v>38230278154</v>
      </c>
      <c r="F158" s="13"/>
      <c r="G158" s="13">
        <v>-34713443847</v>
      </c>
      <c r="H158" s="13"/>
      <c r="I158" s="13">
        <f t="shared" si="4"/>
        <v>3516834307</v>
      </c>
      <c r="J158" s="13"/>
      <c r="K158" s="13">
        <v>7210441</v>
      </c>
      <c r="L158" s="13"/>
      <c r="M158" s="13">
        <v>126161205292</v>
      </c>
      <c r="N158" s="13"/>
      <c r="O158" s="13">
        <v>-155051117001</v>
      </c>
      <c r="P158" s="13"/>
      <c r="Q158" s="13">
        <f t="shared" si="5"/>
        <v>-28889911709</v>
      </c>
      <c r="R158" s="13"/>
      <c r="S158" s="13"/>
      <c r="T158" s="13"/>
      <c r="U158" s="13"/>
    </row>
    <row r="159" spans="1:21" s="357" customFormat="1" ht="21.75" x14ac:dyDescent="0.4">
      <c r="A159" s="357" t="s">
        <v>159</v>
      </c>
      <c r="B159" s="358"/>
      <c r="C159" s="13">
        <v>0</v>
      </c>
      <c r="D159" s="13"/>
      <c r="E159" s="193">
        <v>0</v>
      </c>
      <c r="F159" s="13"/>
      <c r="G159" s="13">
        <v>0</v>
      </c>
      <c r="H159" s="13"/>
      <c r="I159" s="13">
        <f t="shared" si="4"/>
        <v>0</v>
      </c>
      <c r="J159" s="13"/>
      <c r="K159" s="13">
        <v>20200000</v>
      </c>
      <c r="L159" s="13"/>
      <c r="M159" s="13">
        <v>32868043235</v>
      </c>
      <c r="N159" s="13"/>
      <c r="O159" s="13">
        <v>-37890601471</v>
      </c>
      <c r="P159" s="13"/>
      <c r="Q159" s="13">
        <f t="shared" si="5"/>
        <v>-5022558236</v>
      </c>
      <c r="R159" s="13"/>
      <c r="S159" s="13"/>
      <c r="T159" s="13"/>
      <c r="U159" s="13"/>
    </row>
    <row r="160" spans="1:21" s="357" customFormat="1" ht="21.75" x14ac:dyDescent="0.4">
      <c r="A160" s="357" t="s">
        <v>165</v>
      </c>
      <c r="B160" s="358"/>
      <c r="C160" s="13">
        <v>0</v>
      </c>
      <c r="D160" s="13"/>
      <c r="E160" s="193">
        <v>0</v>
      </c>
      <c r="F160" s="13"/>
      <c r="G160" s="13">
        <v>0</v>
      </c>
      <c r="H160" s="13"/>
      <c r="I160" s="13">
        <f t="shared" si="4"/>
        <v>0</v>
      </c>
      <c r="J160" s="13"/>
      <c r="K160" s="13">
        <v>9370650</v>
      </c>
      <c r="L160" s="13"/>
      <c r="M160" s="13">
        <v>47807276027</v>
      </c>
      <c r="N160" s="13"/>
      <c r="O160" s="13">
        <v>-62875538773</v>
      </c>
      <c r="P160" s="13"/>
      <c r="Q160" s="13">
        <f t="shared" si="5"/>
        <v>-15068262746</v>
      </c>
      <c r="R160" s="13"/>
      <c r="S160" s="13"/>
      <c r="T160" s="13"/>
      <c r="U160" s="13"/>
    </row>
    <row r="161" spans="1:21" s="357" customFormat="1" ht="21.75" x14ac:dyDescent="0.4">
      <c r="A161" s="357" t="s">
        <v>102</v>
      </c>
      <c r="B161" s="358"/>
      <c r="C161" s="13">
        <v>0</v>
      </c>
      <c r="D161" s="13"/>
      <c r="E161" s="193">
        <v>0</v>
      </c>
      <c r="F161" s="13"/>
      <c r="G161" s="13">
        <v>0</v>
      </c>
      <c r="H161" s="13"/>
      <c r="I161" s="13">
        <f t="shared" si="4"/>
        <v>0</v>
      </c>
      <c r="J161" s="13"/>
      <c r="K161" s="13">
        <v>183663</v>
      </c>
      <c r="L161" s="13"/>
      <c r="M161" s="13">
        <v>2212418134</v>
      </c>
      <c r="N161" s="13"/>
      <c r="O161" s="13">
        <v>-2444615048</v>
      </c>
      <c r="P161" s="13"/>
      <c r="Q161" s="13">
        <f t="shared" si="5"/>
        <v>-232196914</v>
      </c>
      <c r="R161" s="13"/>
      <c r="S161" s="13"/>
      <c r="T161" s="13"/>
      <c r="U161" s="13"/>
    </row>
    <row r="162" spans="1:21" s="357" customFormat="1" ht="21.75" x14ac:dyDescent="0.4">
      <c r="A162" s="357" t="s">
        <v>221</v>
      </c>
      <c r="B162" s="358"/>
      <c r="C162" s="13">
        <v>0</v>
      </c>
      <c r="D162" s="13"/>
      <c r="E162" s="193">
        <v>0</v>
      </c>
      <c r="F162" s="13"/>
      <c r="G162" s="13">
        <v>0</v>
      </c>
      <c r="H162" s="13"/>
      <c r="I162" s="13">
        <f t="shared" si="4"/>
        <v>0</v>
      </c>
      <c r="J162" s="13"/>
      <c r="K162" s="13">
        <v>1840000</v>
      </c>
      <c r="L162" s="13"/>
      <c r="M162" s="13">
        <v>90003937831</v>
      </c>
      <c r="N162" s="13"/>
      <c r="O162" s="13">
        <v>-136995994800</v>
      </c>
      <c r="P162" s="13"/>
      <c r="Q162" s="13">
        <f t="shared" si="5"/>
        <v>-46992056969</v>
      </c>
      <c r="R162" s="13"/>
      <c r="S162" s="13"/>
      <c r="T162" s="13"/>
      <c r="U162" s="13"/>
    </row>
    <row r="163" spans="1:21" s="357" customFormat="1" ht="21.75" x14ac:dyDescent="0.4">
      <c r="A163" s="357" t="s">
        <v>230</v>
      </c>
      <c r="B163" s="358"/>
      <c r="C163" s="13">
        <v>0</v>
      </c>
      <c r="D163" s="13"/>
      <c r="E163" s="193">
        <v>0</v>
      </c>
      <c r="F163" s="13"/>
      <c r="G163" s="13">
        <v>0</v>
      </c>
      <c r="H163" s="13"/>
      <c r="I163" s="13">
        <f t="shared" si="4"/>
        <v>0</v>
      </c>
      <c r="J163" s="13"/>
      <c r="K163" s="13">
        <v>288218</v>
      </c>
      <c r="L163" s="13"/>
      <c r="M163" s="13">
        <v>9855082270</v>
      </c>
      <c r="N163" s="13"/>
      <c r="O163" s="13">
        <v>-10735271268</v>
      </c>
      <c r="P163" s="13"/>
      <c r="Q163" s="13">
        <f t="shared" si="5"/>
        <v>-880188998</v>
      </c>
      <c r="R163" s="13"/>
      <c r="S163" s="13"/>
      <c r="T163" s="13"/>
      <c r="U163" s="13"/>
    </row>
    <row r="164" spans="1:21" s="357" customFormat="1" ht="21.75" x14ac:dyDescent="0.4">
      <c r="A164" s="357" t="s">
        <v>183</v>
      </c>
      <c r="B164" s="358"/>
      <c r="C164" s="13">
        <v>0</v>
      </c>
      <c r="D164" s="13"/>
      <c r="E164" s="193">
        <v>0</v>
      </c>
      <c r="F164" s="13"/>
      <c r="G164" s="13">
        <v>0</v>
      </c>
      <c r="H164" s="13"/>
      <c r="I164" s="13">
        <f t="shared" si="4"/>
        <v>0</v>
      </c>
      <c r="J164" s="13"/>
      <c r="K164" s="13">
        <v>10661165</v>
      </c>
      <c r="L164" s="13"/>
      <c r="M164" s="13">
        <v>26113981750</v>
      </c>
      <c r="N164" s="13"/>
      <c r="O164" s="13">
        <v>-38756012752</v>
      </c>
      <c r="P164" s="13"/>
      <c r="Q164" s="13">
        <f t="shared" si="5"/>
        <v>-12642031002</v>
      </c>
      <c r="R164" s="13"/>
      <c r="S164" s="13"/>
      <c r="T164" s="13"/>
      <c r="U164" s="13"/>
    </row>
    <row r="165" spans="1:21" s="357" customFormat="1" ht="21.75" x14ac:dyDescent="0.4">
      <c r="A165" s="357" t="s">
        <v>237</v>
      </c>
      <c r="B165" s="358"/>
      <c r="C165" s="13">
        <v>0</v>
      </c>
      <c r="D165" s="13"/>
      <c r="E165" s="193">
        <v>0</v>
      </c>
      <c r="F165" s="13"/>
      <c r="G165" s="13">
        <v>0</v>
      </c>
      <c r="H165" s="13"/>
      <c r="I165" s="13">
        <f t="shared" si="4"/>
        <v>0</v>
      </c>
      <c r="J165" s="13"/>
      <c r="K165" s="13">
        <v>16350000</v>
      </c>
      <c r="L165" s="13"/>
      <c r="M165" s="13">
        <v>23865918082</v>
      </c>
      <c r="N165" s="13"/>
      <c r="O165" s="13">
        <v>-34797068169</v>
      </c>
      <c r="P165" s="13"/>
      <c r="Q165" s="13">
        <f t="shared" si="5"/>
        <v>-10931150087</v>
      </c>
      <c r="R165" s="13"/>
      <c r="S165" s="13"/>
      <c r="T165" s="13"/>
      <c r="U165" s="13"/>
    </row>
    <row r="166" spans="1:21" s="357" customFormat="1" ht="21.75" x14ac:dyDescent="0.4">
      <c r="A166" s="357" t="s">
        <v>243</v>
      </c>
      <c r="B166" s="358"/>
      <c r="C166" s="13">
        <v>0</v>
      </c>
      <c r="D166" s="13"/>
      <c r="E166" s="193">
        <v>0</v>
      </c>
      <c r="F166" s="13"/>
      <c r="G166" s="13">
        <v>0</v>
      </c>
      <c r="H166" s="13"/>
      <c r="I166" s="13">
        <f t="shared" si="4"/>
        <v>0</v>
      </c>
      <c r="J166" s="13"/>
      <c r="K166" s="13">
        <v>11874061</v>
      </c>
      <c r="L166" s="13"/>
      <c r="M166" s="13">
        <v>62817819855</v>
      </c>
      <c r="N166" s="13"/>
      <c r="O166" s="13">
        <v>-58507476489</v>
      </c>
      <c r="P166" s="13"/>
      <c r="Q166" s="13">
        <f t="shared" si="5"/>
        <v>4310343366</v>
      </c>
      <c r="R166" s="13"/>
      <c r="S166" s="13"/>
      <c r="T166" s="13"/>
      <c r="U166" s="13"/>
    </row>
    <row r="167" spans="1:21" s="357" customFormat="1" ht="21.75" x14ac:dyDescent="0.4">
      <c r="A167" s="357" t="s">
        <v>205</v>
      </c>
      <c r="B167" s="358"/>
      <c r="C167" s="13">
        <v>0</v>
      </c>
      <c r="D167" s="13"/>
      <c r="E167" s="193">
        <v>0</v>
      </c>
      <c r="F167" s="13"/>
      <c r="G167" s="13">
        <v>0</v>
      </c>
      <c r="H167" s="13"/>
      <c r="I167" s="13">
        <f t="shared" si="4"/>
        <v>0</v>
      </c>
      <c r="J167" s="13"/>
      <c r="K167" s="13">
        <v>3500000</v>
      </c>
      <c r="L167" s="13"/>
      <c r="M167" s="13">
        <v>14947379312</v>
      </c>
      <c r="N167" s="13"/>
      <c r="O167" s="13">
        <v>-23171305500</v>
      </c>
      <c r="P167" s="13"/>
      <c r="Q167" s="13">
        <f t="shared" si="5"/>
        <v>-8223926188</v>
      </c>
      <c r="R167" s="13"/>
      <c r="S167" s="13"/>
      <c r="T167" s="13"/>
      <c r="U167" s="13"/>
    </row>
    <row r="168" spans="1:21" s="357" customFormat="1" ht="21.75" x14ac:dyDescent="0.4">
      <c r="A168" s="357" t="s">
        <v>256</v>
      </c>
      <c r="B168" s="358"/>
      <c r="C168" s="13">
        <v>0</v>
      </c>
      <c r="D168" s="13"/>
      <c r="E168" s="193">
        <v>0</v>
      </c>
      <c r="F168" s="13"/>
      <c r="G168" s="13">
        <v>0</v>
      </c>
      <c r="H168" s="13"/>
      <c r="I168" s="13">
        <f t="shared" si="4"/>
        <v>0</v>
      </c>
      <c r="J168" s="13"/>
      <c r="K168" s="13">
        <v>1235984</v>
      </c>
      <c r="L168" s="13"/>
      <c r="M168" s="13">
        <v>6999755427</v>
      </c>
      <c r="N168" s="13"/>
      <c r="O168" s="13">
        <v>-7298061576</v>
      </c>
      <c r="P168" s="13"/>
      <c r="Q168" s="13">
        <f t="shared" si="5"/>
        <v>-298306149</v>
      </c>
      <c r="R168" s="13"/>
      <c r="S168" s="13"/>
      <c r="T168" s="13"/>
      <c r="U168" s="13"/>
    </row>
    <row r="169" spans="1:21" s="357" customFormat="1" ht="21.75" x14ac:dyDescent="0.4">
      <c r="A169" s="357" t="s">
        <v>116</v>
      </c>
      <c r="B169" s="358"/>
      <c r="C169" s="13">
        <v>957000000</v>
      </c>
      <c r="D169" s="13"/>
      <c r="E169" s="193">
        <v>493176309494</v>
      </c>
      <c r="F169" s="13"/>
      <c r="G169" s="13">
        <v>-478203328846</v>
      </c>
      <c r="H169" s="13"/>
      <c r="I169" s="13">
        <f t="shared" si="4"/>
        <v>14972980648</v>
      </c>
      <c r="J169" s="13"/>
      <c r="K169" s="13">
        <v>1261800000</v>
      </c>
      <c r="L169" s="13"/>
      <c r="M169" s="13">
        <v>637376181085</v>
      </c>
      <c r="N169" s="13"/>
      <c r="O169" s="13">
        <v>-654541436927</v>
      </c>
      <c r="P169" s="13"/>
      <c r="Q169" s="13">
        <f t="shared" si="5"/>
        <v>-17165255842</v>
      </c>
      <c r="R169" s="13"/>
      <c r="S169" s="13"/>
      <c r="T169" s="13"/>
      <c r="U169" s="13"/>
    </row>
    <row r="170" spans="1:21" s="357" customFormat="1" ht="21.75" x14ac:dyDescent="0.4">
      <c r="A170" s="357" t="s">
        <v>212</v>
      </c>
      <c r="B170" s="358"/>
      <c r="C170" s="13">
        <v>0</v>
      </c>
      <c r="D170" s="13"/>
      <c r="E170" s="193">
        <v>0</v>
      </c>
      <c r="F170" s="13"/>
      <c r="G170" s="13">
        <v>0</v>
      </c>
      <c r="H170" s="13"/>
      <c r="I170" s="13">
        <f t="shared" si="4"/>
        <v>0</v>
      </c>
      <c r="J170" s="13"/>
      <c r="K170" s="13">
        <v>21210256</v>
      </c>
      <c r="L170" s="13"/>
      <c r="M170" s="13">
        <v>35061133844</v>
      </c>
      <c r="N170" s="13"/>
      <c r="O170" s="13">
        <v>-51016236481</v>
      </c>
      <c r="P170" s="13"/>
      <c r="Q170" s="13">
        <f t="shared" si="5"/>
        <v>-15955102637</v>
      </c>
      <c r="R170" s="13"/>
      <c r="S170" s="13"/>
      <c r="T170" s="13"/>
      <c r="U170" s="13"/>
    </row>
    <row r="171" spans="1:21" s="357" customFormat="1" ht="21.75" x14ac:dyDescent="0.4">
      <c r="A171" s="357" t="s">
        <v>104</v>
      </c>
      <c r="B171" s="358"/>
      <c r="C171" s="13">
        <v>0</v>
      </c>
      <c r="D171" s="13"/>
      <c r="E171" s="193">
        <v>0</v>
      </c>
      <c r="F171" s="13"/>
      <c r="G171" s="13">
        <v>0</v>
      </c>
      <c r="H171" s="13"/>
      <c r="I171" s="13">
        <f t="shared" si="4"/>
        <v>0</v>
      </c>
      <c r="J171" s="13"/>
      <c r="K171" s="13">
        <v>694439</v>
      </c>
      <c r="L171" s="13"/>
      <c r="M171" s="13">
        <v>7438052886</v>
      </c>
      <c r="N171" s="13"/>
      <c r="O171" s="13">
        <v>-9136894496</v>
      </c>
      <c r="P171" s="13"/>
      <c r="Q171" s="13">
        <f t="shared" si="5"/>
        <v>-1698841610</v>
      </c>
      <c r="R171" s="13"/>
      <c r="S171" s="13"/>
      <c r="T171" s="13"/>
      <c r="U171" s="13"/>
    </row>
    <row r="172" spans="1:21" s="357" customFormat="1" ht="21.75" x14ac:dyDescent="0.4">
      <c r="A172" s="357" t="s">
        <v>132</v>
      </c>
      <c r="B172" s="358"/>
      <c r="C172" s="13">
        <v>0</v>
      </c>
      <c r="D172" s="13"/>
      <c r="E172" s="193">
        <v>0</v>
      </c>
      <c r="F172" s="13"/>
      <c r="G172" s="13">
        <v>0</v>
      </c>
      <c r="H172" s="13"/>
      <c r="I172" s="13">
        <f t="shared" si="4"/>
        <v>0</v>
      </c>
      <c r="J172" s="13"/>
      <c r="K172" s="13">
        <v>491200000</v>
      </c>
      <c r="L172" s="13"/>
      <c r="M172" s="13">
        <v>236920452927</v>
      </c>
      <c r="N172" s="13"/>
      <c r="O172" s="13">
        <v>-234257833507</v>
      </c>
      <c r="P172" s="13"/>
      <c r="Q172" s="13">
        <f t="shared" si="5"/>
        <v>2662619420</v>
      </c>
      <c r="R172" s="13"/>
      <c r="S172" s="13"/>
      <c r="T172" s="13"/>
      <c r="U172" s="13"/>
    </row>
    <row r="173" spans="1:21" s="357" customFormat="1" ht="21.75" x14ac:dyDescent="0.4">
      <c r="A173" s="357" t="s">
        <v>111</v>
      </c>
      <c r="B173" s="358"/>
      <c r="C173" s="13">
        <v>0</v>
      </c>
      <c r="D173" s="13"/>
      <c r="E173" s="193">
        <v>0</v>
      </c>
      <c r="F173" s="13"/>
      <c r="G173" s="13">
        <v>0</v>
      </c>
      <c r="H173" s="13"/>
      <c r="I173" s="13">
        <f t="shared" si="4"/>
        <v>0</v>
      </c>
      <c r="J173" s="13"/>
      <c r="K173" s="13">
        <v>2238000</v>
      </c>
      <c r="L173" s="13"/>
      <c r="M173" s="13">
        <v>97365602384</v>
      </c>
      <c r="N173" s="13"/>
      <c r="O173" s="13">
        <v>-101668054231</v>
      </c>
      <c r="P173" s="13"/>
      <c r="Q173" s="13">
        <f t="shared" si="5"/>
        <v>-4302451847</v>
      </c>
      <c r="R173" s="13"/>
      <c r="S173" s="13"/>
      <c r="T173" s="13"/>
      <c r="U173" s="13"/>
    </row>
    <row r="174" spans="1:21" s="357" customFormat="1" ht="24" customHeight="1" x14ac:dyDescent="0.4">
      <c r="A174" s="357" t="s">
        <v>156</v>
      </c>
      <c r="B174" s="358"/>
      <c r="C174" s="13">
        <v>0</v>
      </c>
      <c r="D174" s="13"/>
      <c r="E174" s="193">
        <v>0</v>
      </c>
      <c r="F174" s="13"/>
      <c r="G174" s="13">
        <v>0</v>
      </c>
      <c r="H174" s="13"/>
      <c r="I174" s="13">
        <f t="shared" si="4"/>
        <v>0</v>
      </c>
      <c r="J174" s="13"/>
      <c r="K174" s="13">
        <v>10600000</v>
      </c>
      <c r="L174" s="13"/>
      <c r="M174" s="13">
        <v>32070600887</v>
      </c>
      <c r="N174" s="13"/>
      <c r="O174" s="13">
        <v>-33781397581</v>
      </c>
      <c r="P174" s="13"/>
      <c r="Q174" s="13">
        <f t="shared" si="5"/>
        <v>-1710796694</v>
      </c>
      <c r="R174" s="197"/>
      <c r="S174" s="13"/>
      <c r="T174" s="13"/>
      <c r="U174" s="13"/>
    </row>
    <row r="175" spans="1:21" s="357" customFormat="1" ht="21.75" x14ac:dyDescent="0.4">
      <c r="A175" s="357" t="s">
        <v>195</v>
      </c>
      <c r="B175" s="358"/>
      <c r="C175" s="13">
        <v>0</v>
      </c>
      <c r="D175" s="13"/>
      <c r="E175" s="193">
        <v>0</v>
      </c>
      <c r="F175" s="13"/>
      <c r="G175" s="13">
        <v>0</v>
      </c>
      <c r="H175" s="13"/>
      <c r="I175" s="13">
        <f t="shared" si="4"/>
        <v>0</v>
      </c>
      <c r="J175" s="13"/>
      <c r="K175" s="13">
        <v>10600000</v>
      </c>
      <c r="L175" s="13"/>
      <c r="M175" s="13">
        <v>40599927789</v>
      </c>
      <c r="N175" s="13"/>
      <c r="O175" s="13">
        <v>-61851779100</v>
      </c>
      <c r="P175" s="13"/>
      <c r="Q175" s="13">
        <f t="shared" si="5"/>
        <v>-21251851311</v>
      </c>
      <c r="R175" s="197"/>
      <c r="S175" s="13"/>
      <c r="T175" s="13"/>
      <c r="U175" s="13"/>
    </row>
    <row r="176" spans="1:21" s="357" customFormat="1" ht="21.75" x14ac:dyDescent="0.4">
      <c r="A176" s="357" t="s">
        <v>137</v>
      </c>
      <c r="B176" s="358"/>
      <c r="C176" s="13">
        <v>0</v>
      </c>
      <c r="D176" s="13"/>
      <c r="E176" s="193">
        <v>0</v>
      </c>
      <c r="F176" s="13"/>
      <c r="G176" s="13">
        <v>0</v>
      </c>
      <c r="H176" s="13"/>
      <c r="I176" s="13">
        <f t="shared" si="4"/>
        <v>0</v>
      </c>
      <c r="J176" s="13"/>
      <c r="K176" s="13">
        <v>2206710</v>
      </c>
      <c r="L176" s="13"/>
      <c r="M176" s="13">
        <v>16508200420</v>
      </c>
      <c r="N176" s="13"/>
      <c r="O176" s="13">
        <v>-18623494838</v>
      </c>
      <c r="P176" s="13"/>
      <c r="Q176" s="13">
        <f t="shared" si="5"/>
        <v>-2115294418</v>
      </c>
      <c r="R176" s="13"/>
      <c r="S176" s="13"/>
      <c r="T176" s="13"/>
      <c r="U176" s="13"/>
    </row>
    <row r="177" spans="1:45" s="357" customFormat="1" ht="21.75" x14ac:dyDescent="0.4">
      <c r="A177" s="357" t="s">
        <v>141</v>
      </c>
      <c r="B177" s="358"/>
      <c r="C177" s="13">
        <v>0</v>
      </c>
      <c r="D177" s="13"/>
      <c r="E177" s="193">
        <v>0</v>
      </c>
      <c r="F177" s="13"/>
      <c r="G177" s="13">
        <v>0</v>
      </c>
      <c r="H177" s="13"/>
      <c r="I177" s="13">
        <f t="shared" si="4"/>
        <v>0</v>
      </c>
      <c r="J177" s="13"/>
      <c r="K177" s="13">
        <v>3700000</v>
      </c>
      <c r="L177" s="13"/>
      <c r="M177" s="13">
        <v>20657626450</v>
      </c>
      <c r="N177" s="13"/>
      <c r="O177" s="13">
        <v>-23428764450</v>
      </c>
      <c r="P177" s="13"/>
      <c r="Q177" s="13">
        <f t="shared" si="5"/>
        <v>-2771138000</v>
      </c>
      <c r="R177" s="13"/>
      <c r="S177" s="13"/>
      <c r="T177" s="13"/>
      <c r="U177" s="13"/>
    </row>
    <row r="178" spans="1:45" s="357" customFormat="1" ht="21.75" x14ac:dyDescent="0.4">
      <c r="A178" s="357" t="s">
        <v>135</v>
      </c>
      <c r="B178" s="358"/>
      <c r="C178" s="13">
        <v>1288267</v>
      </c>
      <c r="D178" s="13"/>
      <c r="E178" s="193">
        <v>4663270164</v>
      </c>
      <c r="F178" s="13"/>
      <c r="G178" s="13">
        <v>-7159662074</v>
      </c>
      <c r="H178" s="13"/>
      <c r="I178" s="13">
        <f t="shared" si="4"/>
        <v>-2496391910</v>
      </c>
      <c r="J178" s="13"/>
      <c r="K178" s="13">
        <v>2248639</v>
      </c>
      <c r="L178" s="13"/>
      <c r="M178" s="13">
        <v>9264975387</v>
      </c>
      <c r="N178" s="13"/>
      <c r="O178" s="13">
        <v>-13111123798</v>
      </c>
      <c r="P178" s="13"/>
      <c r="Q178" s="13">
        <f t="shared" si="5"/>
        <v>-3846148411</v>
      </c>
      <c r="R178" s="13"/>
      <c r="S178" s="13"/>
      <c r="T178" s="13"/>
      <c r="U178" s="13"/>
    </row>
    <row r="179" spans="1:45" s="357" customFormat="1" ht="21.75" x14ac:dyDescent="0.4">
      <c r="A179" s="357" t="s">
        <v>224</v>
      </c>
      <c r="B179" s="358"/>
      <c r="C179" s="13">
        <v>0</v>
      </c>
      <c r="D179" s="13"/>
      <c r="E179" s="193">
        <v>0</v>
      </c>
      <c r="F179" s="13"/>
      <c r="G179" s="13">
        <v>0</v>
      </c>
      <c r="H179" s="13"/>
      <c r="I179" s="13">
        <f t="shared" si="4"/>
        <v>0</v>
      </c>
      <c r="J179" s="13"/>
      <c r="K179" s="13">
        <v>1988590</v>
      </c>
      <c r="L179" s="13"/>
      <c r="M179" s="13">
        <v>50226548936</v>
      </c>
      <c r="N179" s="13"/>
      <c r="O179" s="13">
        <v>-74855625755</v>
      </c>
      <c r="P179" s="13"/>
      <c r="Q179" s="13">
        <v>1350040772</v>
      </c>
      <c r="R179" s="13"/>
      <c r="S179" s="13"/>
      <c r="T179" s="13"/>
      <c r="U179" s="13"/>
    </row>
    <row r="180" spans="1:45" s="357" customFormat="1" ht="21.75" x14ac:dyDescent="0.4">
      <c r="A180" s="357" t="s">
        <v>82</v>
      </c>
      <c r="B180" s="358"/>
      <c r="C180" s="13">
        <v>0</v>
      </c>
      <c r="D180" s="13"/>
      <c r="E180" s="193">
        <v>0</v>
      </c>
      <c r="F180" s="13"/>
      <c r="G180" s="13">
        <v>0</v>
      </c>
      <c r="H180" s="13"/>
      <c r="I180" s="13">
        <f t="shared" si="4"/>
        <v>0</v>
      </c>
      <c r="J180" s="13"/>
      <c r="K180" s="13">
        <v>1857549</v>
      </c>
      <c r="L180" s="13"/>
      <c r="M180" s="13">
        <v>37031603499</v>
      </c>
      <c r="N180" s="13"/>
      <c r="O180" s="13">
        <v>-47048732947</v>
      </c>
      <c r="P180" s="13"/>
      <c r="Q180" s="13">
        <f t="shared" si="5"/>
        <v>-10017129448</v>
      </c>
      <c r="R180" s="13"/>
      <c r="S180" s="13"/>
      <c r="T180" s="13"/>
      <c r="U180" s="13"/>
    </row>
    <row r="181" spans="1:45" s="357" customFormat="1" ht="21.75" x14ac:dyDescent="0.4">
      <c r="A181" s="357" t="s">
        <v>136</v>
      </c>
      <c r="B181" s="358"/>
      <c r="C181" s="13">
        <v>0</v>
      </c>
      <c r="D181" s="13"/>
      <c r="E181" s="193">
        <v>0</v>
      </c>
      <c r="F181" s="13"/>
      <c r="G181" s="13">
        <v>0</v>
      </c>
      <c r="H181" s="13"/>
      <c r="I181" s="13">
        <f t="shared" si="4"/>
        <v>0</v>
      </c>
      <c r="J181" s="13"/>
      <c r="K181" s="13">
        <v>7238716</v>
      </c>
      <c r="L181" s="13"/>
      <c r="M181" s="13">
        <v>48806939869</v>
      </c>
      <c r="N181" s="13"/>
      <c r="O181" s="13">
        <v>-44037351319</v>
      </c>
      <c r="P181" s="13"/>
      <c r="Q181" s="13">
        <f t="shared" si="5"/>
        <v>4769588550</v>
      </c>
      <c r="R181" s="13"/>
      <c r="S181" s="13"/>
      <c r="T181" s="13"/>
      <c r="U181" s="13"/>
    </row>
    <row r="182" spans="1:45" s="357" customFormat="1" ht="21.75" x14ac:dyDescent="0.4">
      <c r="A182" s="357" t="s">
        <v>163</v>
      </c>
      <c r="B182" s="358"/>
      <c r="C182" s="13">
        <v>0</v>
      </c>
      <c r="D182" s="13"/>
      <c r="E182" s="193">
        <v>0</v>
      </c>
      <c r="F182" s="13"/>
      <c r="G182" s="13">
        <v>0</v>
      </c>
      <c r="H182" s="13"/>
      <c r="I182" s="13">
        <f t="shared" si="4"/>
        <v>0</v>
      </c>
      <c r="J182" s="13"/>
      <c r="K182" s="13">
        <v>2025003</v>
      </c>
      <c r="L182" s="13"/>
      <c r="M182" s="13">
        <v>6396771582</v>
      </c>
      <c r="N182" s="13"/>
      <c r="O182" s="13">
        <v>-9702439403</v>
      </c>
      <c r="P182" s="13"/>
      <c r="Q182" s="13">
        <f t="shared" si="5"/>
        <v>-3305667821</v>
      </c>
      <c r="R182" s="13"/>
      <c r="S182" s="13"/>
      <c r="T182" s="13"/>
      <c r="U182" s="13"/>
    </row>
    <row r="183" spans="1:45" s="357" customFormat="1" ht="21.75" x14ac:dyDescent="0.4">
      <c r="A183" s="357" t="s">
        <v>81</v>
      </c>
      <c r="B183" s="358"/>
      <c r="C183" s="13">
        <v>0</v>
      </c>
      <c r="D183" s="13"/>
      <c r="E183" s="193">
        <v>0</v>
      </c>
      <c r="F183" s="13"/>
      <c r="G183" s="13">
        <v>0</v>
      </c>
      <c r="H183" s="13"/>
      <c r="I183" s="13">
        <f t="shared" si="4"/>
        <v>0</v>
      </c>
      <c r="J183" s="13"/>
      <c r="K183" s="13">
        <v>48981262</v>
      </c>
      <c r="L183" s="13"/>
      <c r="M183" s="13">
        <v>132429939299</v>
      </c>
      <c r="N183" s="13"/>
      <c r="O183" s="13">
        <v>-128745646679</v>
      </c>
      <c r="P183" s="13"/>
      <c r="Q183" s="13">
        <f t="shared" si="5"/>
        <v>3684292620</v>
      </c>
      <c r="R183" s="13"/>
      <c r="S183" s="13"/>
      <c r="T183" s="13"/>
      <c r="U183" s="13"/>
    </row>
    <row r="184" spans="1:45" s="357" customFormat="1" ht="21.75" x14ac:dyDescent="0.4">
      <c r="A184" s="357" t="s">
        <v>166</v>
      </c>
      <c r="B184" s="358"/>
      <c r="C184" s="13">
        <v>0</v>
      </c>
      <c r="D184" s="13"/>
      <c r="E184" s="193">
        <v>0</v>
      </c>
      <c r="F184" s="13"/>
      <c r="G184" s="13">
        <v>0</v>
      </c>
      <c r="H184" s="13"/>
      <c r="I184" s="13">
        <f t="shared" si="4"/>
        <v>0</v>
      </c>
      <c r="J184" s="13"/>
      <c r="K184" s="13">
        <v>89342475</v>
      </c>
      <c r="L184" s="13"/>
      <c r="M184" s="13">
        <v>185544322946</v>
      </c>
      <c r="N184" s="13"/>
      <c r="O184" s="13">
        <v>-248581673483</v>
      </c>
      <c r="P184" s="13"/>
      <c r="Q184" s="13">
        <v>-88845313840</v>
      </c>
      <c r="R184" s="13"/>
      <c r="S184" s="13"/>
      <c r="T184" s="13"/>
      <c r="U184" s="13"/>
    </row>
    <row r="185" spans="1:45" s="357" customFormat="1" ht="21.75" x14ac:dyDescent="0.4">
      <c r="A185" s="357" t="s">
        <v>226</v>
      </c>
      <c r="B185" s="358"/>
      <c r="C185" s="13">
        <v>0</v>
      </c>
      <c r="D185" s="13"/>
      <c r="E185" s="193">
        <v>0</v>
      </c>
      <c r="F185" s="13"/>
      <c r="G185" s="13">
        <v>0</v>
      </c>
      <c r="H185" s="13"/>
      <c r="I185" s="13">
        <f t="shared" si="4"/>
        <v>0</v>
      </c>
      <c r="J185" s="13"/>
      <c r="K185" s="13">
        <v>81736</v>
      </c>
      <c r="L185" s="13"/>
      <c r="M185" s="13">
        <v>92700855</v>
      </c>
      <c r="N185" s="13"/>
      <c r="O185" s="13">
        <v>-55121896</v>
      </c>
      <c r="P185" s="13"/>
      <c r="Q185" s="13">
        <f t="shared" si="5"/>
        <v>37578959</v>
      </c>
      <c r="R185" s="13"/>
      <c r="S185" s="13"/>
      <c r="T185" s="13"/>
      <c r="U185" s="13"/>
    </row>
    <row r="186" spans="1:45" s="357" customFormat="1" ht="21.75" x14ac:dyDescent="0.4">
      <c r="A186" s="357" t="s">
        <v>353</v>
      </c>
      <c r="B186" s="358"/>
      <c r="C186" s="13">
        <v>67133</v>
      </c>
      <c r="D186" s="13"/>
      <c r="E186" s="193">
        <v>1119692349111</v>
      </c>
      <c r="F186" s="13"/>
      <c r="G186" s="13">
        <v>-960715112081</v>
      </c>
      <c r="H186" s="13"/>
      <c r="I186" s="13">
        <f>E186+G186</f>
        <v>158977237030</v>
      </c>
      <c r="J186" s="13"/>
      <c r="K186" s="13">
        <v>67133</v>
      </c>
      <c r="L186" s="13"/>
      <c r="M186" s="13">
        <v>1119692349111</v>
      </c>
      <c r="N186" s="13"/>
      <c r="O186" s="13">
        <v>-960793718785</v>
      </c>
      <c r="P186" s="13"/>
      <c r="Q186" s="13">
        <f t="shared" si="5"/>
        <v>158898630326</v>
      </c>
      <c r="R186" s="13"/>
      <c r="S186" s="13"/>
      <c r="T186" s="13"/>
      <c r="U186" s="13"/>
    </row>
    <row r="187" spans="1:45" s="13" customFormat="1" ht="27" customHeight="1" thickBot="1" x14ac:dyDescent="0.55000000000000004">
      <c r="A187" s="47" t="s">
        <v>2</v>
      </c>
      <c r="B187" s="47"/>
      <c r="C187" s="47"/>
      <c r="D187" s="352"/>
      <c r="E187" s="64">
        <f>SUM(E7:E186)</f>
        <v>4311618220033</v>
      </c>
      <c r="G187" s="64">
        <f>SUM(G7:G186)</f>
        <v>-3839073078504</v>
      </c>
      <c r="I187" s="64">
        <f>SUM(I7:I186)</f>
        <v>472545141529</v>
      </c>
      <c r="J187" s="61"/>
      <c r="K187" s="189"/>
      <c r="L187" s="359"/>
      <c r="M187" s="64">
        <f>SUM(M7:M186)</f>
        <v>15145902152158</v>
      </c>
      <c r="O187" s="64">
        <f>SUM(O7:O186)</f>
        <v>-16434655883192</v>
      </c>
      <c r="Q187" s="64">
        <f>SUM(Q7:Q186)</f>
        <v>-1288582576746</v>
      </c>
      <c r="R187" s="21"/>
      <c r="S187" s="21"/>
      <c r="T187" s="21"/>
      <c r="U187" s="21"/>
      <c r="AD187" s="352"/>
      <c r="AE187" s="352"/>
      <c r="AF187" s="352"/>
      <c r="AG187" s="352"/>
      <c r="AR187" s="357"/>
      <c r="AS187" s="357"/>
    </row>
    <row r="188" spans="1:45" s="13" customFormat="1" ht="22.5" thickTop="1" x14ac:dyDescent="0.5">
      <c r="A188" s="47"/>
      <c r="B188" s="47"/>
      <c r="C188" s="47"/>
      <c r="D188" s="352"/>
      <c r="E188" s="190"/>
      <c r="G188" s="190"/>
      <c r="I188" s="190"/>
      <c r="J188" s="61"/>
      <c r="K188" s="189"/>
      <c r="L188" s="359"/>
      <c r="M188" s="190"/>
      <c r="O188" s="190"/>
      <c r="Q188" s="190"/>
      <c r="R188" s="21"/>
      <c r="S188" s="21"/>
      <c r="T188" s="21"/>
      <c r="U188" s="21"/>
      <c r="AD188" s="352"/>
      <c r="AE188" s="352"/>
      <c r="AF188" s="352"/>
      <c r="AG188" s="352"/>
      <c r="AR188" s="357"/>
      <c r="AS188" s="357"/>
    </row>
    <row r="189" spans="1:45" s="13" customFormat="1" ht="21.75" x14ac:dyDescent="0.5">
      <c r="A189" s="360" t="s">
        <v>40</v>
      </c>
      <c r="B189" s="361"/>
      <c r="C189" s="361"/>
      <c r="D189" s="361"/>
      <c r="E189" s="361"/>
      <c r="F189" s="361"/>
      <c r="G189" s="361"/>
      <c r="H189" s="361"/>
      <c r="I189" s="361"/>
      <c r="J189" s="361"/>
      <c r="K189" s="361"/>
      <c r="L189" s="361"/>
      <c r="M189" s="361"/>
      <c r="N189" s="361"/>
      <c r="O189" s="361"/>
      <c r="P189" s="361"/>
      <c r="Q189" s="362"/>
      <c r="R189" s="363"/>
      <c r="S189" s="363"/>
      <c r="T189" s="363"/>
      <c r="U189" s="363"/>
      <c r="AD189" s="352"/>
      <c r="AE189" s="352"/>
      <c r="AF189" s="352"/>
      <c r="AG189" s="352"/>
    </row>
    <row r="190" spans="1:45" s="13" customFormat="1" ht="21.75" x14ac:dyDescent="0.4">
      <c r="A190" s="364"/>
      <c r="B190" s="364"/>
      <c r="C190" s="364"/>
      <c r="D190" s="364"/>
      <c r="E190" s="364"/>
      <c r="F190" s="364"/>
      <c r="G190" s="364"/>
      <c r="H190" s="364"/>
      <c r="I190" s="364"/>
      <c r="J190" s="364"/>
      <c r="K190" s="364"/>
      <c r="L190" s="364"/>
      <c r="M190" s="364"/>
      <c r="N190" s="364"/>
      <c r="O190" s="364"/>
      <c r="P190" s="364"/>
      <c r="Q190" s="364"/>
      <c r="R190" s="365"/>
      <c r="S190" s="365"/>
      <c r="T190" s="365"/>
      <c r="U190" s="365"/>
      <c r="AD190" s="352"/>
      <c r="AE190" s="352"/>
      <c r="AF190" s="352"/>
      <c r="AG190" s="352"/>
    </row>
    <row r="191" spans="1:45" ht="21.75" x14ac:dyDescent="0.4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</row>
    <row r="192" spans="1:45" ht="21.75" x14ac:dyDescent="0.4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</row>
    <row r="193" spans="1:21" ht="21.75" x14ac:dyDescent="0.4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310"/>
      <c r="L193" s="13"/>
      <c r="M193" s="13"/>
      <c r="N193" s="13"/>
      <c r="O193" s="13"/>
      <c r="P193" s="13"/>
      <c r="Q193" s="13"/>
      <c r="R193" s="13"/>
      <c r="S193" s="13"/>
      <c r="T193" s="13"/>
      <c r="U193" s="13"/>
    </row>
    <row r="194" spans="1:21" ht="21.75" x14ac:dyDescent="0.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310"/>
      <c r="L194" s="13"/>
      <c r="M194" s="13"/>
      <c r="N194" s="13"/>
      <c r="O194" s="13"/>
      <c r="P194" s="13"/>
      <c r="Q194" s="13"/>
      <c r="R194" s="13"/>
      <c r="S194" s="13"/>
      <c r="T194" s="13"/>
      <c r="U194" s="13"/>
    </row>
    <row r="195" spans="1:21" ht="21.75" x14ac:dyDescent="0.4">
      <c r="A195" s="13"/>
      <c r="B195" s="13"/>
      <c r="C195" s="13"/>
      <c r="D195" s="13"/>
      <c r="E195" s="348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</row>
    <row r="196" spans="1:21" ht="21.75" x14ac:dyDescent="0.4">
      <c r="A196" s="13"/>
      <c r="B196" s="13"/>
      <c r="C196" s="13"/>
      <c r="D196" s="13"/>
      <c r="E196" s="13"/>
      <c r="F196" s="13"/>
      <c r="G196" s="13"/>
      <c r="H196" s="13"/>
      <c r="I196" s="366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</row>
    <row r="197" spans="1:21" ht="21.75" x14ac:dyDescent="0.4">
      <c r="A197" s="13"/>
      <c r="B197" s="13"/>
      <c r="C197" s="13"/>
      <c r="D197" s="13"/>
      <c r="E197" s="13"/>
      <c r="F197" s="13"/>
      <c r="G197" s="13"/>
      <c r="H197" s="13"/>
      <c r="I197" s="366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</row>
    <row r="198" spans="1:21" ht="21.75" x14ac:dyDescent="0.4">
      <c r="A198" s="13"/>
      <c r="B198" s="13"/>
      <c r="C198" s="13"/>
      <c r="D198" s="13"/>
      <c r="E198" s="13"/>
      <c r="F198" s="13"/>
      <c r="G198" s="13"/>
      <c r="H198" s="13"/>
      <c r="I198" s="366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</row>
    <row r="199" spans="1:21" ht="21.75" x14ac:dyDescent="0.4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</row>
    <row r="200" spans="1:21" ht="21.75" x14ac:dyDescent="0.4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</row>
    <row r="201" spans="1:21" ht="21.75" x14ac:dyDescent="0.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</row>
    <row r="202" spans="1:21" ht="21.75" x14ac:dyDescent="0.4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</row>
    <row r="203" spans="1:21" ht="21.75" x14ac:dyDescent="0.4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R203" s="13"/>
      <c r="S203" s="13"/>
      <c r="T203" s="13"/>
      <c r="U203" s="13"/>
    </row>
    <row r="204" spans="1:21" ht="21.75" x14ac:dyDescent="0.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R204" s="13"/>
      <c r="S204" s="13"/>
      <c r="T204" s="13"/>
      <c r="U204" s="13"/>
    </row>
    <row r="205" spans="1:21" ht="21.75" x14ac:dyDescent="0.4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R205" s="13"/>
      <c r="S205" s="13"/>
      <c r="T205" s="13"/>
      <c r="U205" s="13"/>
    </row>
    <row r="206" spans="1:21" ht="21.75" x14ac:dyDescent="0.4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R206" s="13"/>
      <c r="S206" s="13"/>
      <c r="T206" s="13"/>
      <c r="U206" s="13"/>
    </row>
    <row r="207" spans="1:21" ht="21.75" x14ac:dyDescent="0.4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R207" s="13"/>
      <c r="S207" s="13"/>
      <c r="T207" s="13"/>
      <c r="U207" s="13"/>
    </row>
    <row r="208" spans="1:21" ht="21.75" x14ac:dyDescent="0.4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R208" s="13"/>
      <c r="S208" s="13"/>
      <c r="T208" s="13"/>
      <c r="U208" s="13"/>
    </row>
    <row r="209" spans="1:21" ht="21.75" x14ac:dyDescent="0.4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R209" s="13"/>
      <c r="S209" s="13"/>
      <c r="T209" s="13"/>
      <c r="U209" s="13"/>
    </row>
    <row r="210" spans="1:21" ht="21.75" x14ac:dyDescent="0.4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R210" s="13"/>
      <c r="S210" s="13"/>
      <c r="T210" s="13"/>
      <c r="U210" s="13"/>
    </row>
    <row r="211" spans="1:21" ht="21.75" x14ac:dyDescent="0.4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R211" s="13"/>
      <c r="S211" s="13"/>
      <c r="T211" s="13"/>
      <c r="U211" s="13"/>
    </row>
    <row r="212" spans="1:21" ht="21.75" x14ac:dyDescent="0.4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R212" s="13"/>
      <c r="S212" s="13"/>
      <c r="T212" s="13"/>
      <c r="U212" s="13"/>
    </row>
    <row r="213" spans="1:21" ht="21.75" x14ac:dyDescent="0.4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R213" s="13"/>
      <c r="S213" s="13"/>
      <c r="T213" s="13"/>
      <c r="U213" s="13"/>
    </row>
    <row r="214" spans="1:21" ht="21.75" x14ac:dyDescent="0.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R214" s="13"/>
      <c r="S214" s="13"/>
      <c r="T214" s="13"/>
      <c r="U214" s="13"/>
    </row>
    <row r="215" spans="1:21" ht="21.75" x14ac:dyDescent="0.4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R215" s="13"/>
      <c r="S215" s="13"/>
      <c r="T215" s="13"/>
      <c r="U215" s="13"/>
    </row>
    <row r="216" spans="1:21" ht="21.75" x14ac:dyDescent="0.4">
      <c r="I216" s="13"/>
    </row>
  </sheetData>
  <autoFilter ref="A6:Q49" xr:uid="{00000000-0009-0000-0000-000007000000}">
    <sortState xmlns:xlrd2="http://schemas.microsoft.com/office/spreadsheetml/2017/richdata2" ref="A7:Q49">
      <sortCondition ref="A6"/>
    </sortState>
  </autoFilter>
  <mergeCells count="8">
    <mergeCell ref="A1:Q1"/>
    <mergeCell ref="A2:Q2"/>
    <mergeCell ref="A3:Q3"/>
    <mergeCell ref="A189:Q189"/>
    <mergeCell ref="C5:I5"/>
    <mergeCell ref="K5:Q5"/>
    <mergeCell ref="A4:I4"/>
    <mergeCell ref="J4:Q4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T134"/>
  <sheetViews>
    <sheetView rightToLeft="1" view="pageBreakPreview" topLeftCell="A99" zoomScale="85" zoomScaleNormal="100" zoomScaleSheetLayoutView="85" workbookViewId="0">
      <selection activeCell="C123" sqref="C123"/>
    </sheetView>
  </sheetViews>
  <sheetFormatPr defaultColWidth="9.140625" defaultRowHeight="21.75" x14ac:dyDescent="0.5"/>
  <cols>
    <col min="1" max="1" width="43.42578125" style="352" customWidth="1"/>
    <col min="2" max="2" width="0.5703125" style="352" customWidth="1"/>
    <col min="3" max="3" width="20.28515625" style="2" bestFit="1" customWidth="1"/>
    <col min="4" max="4" width="0.85546875" style="2" customWidth="1"/>
    <col min="5" max="5" width="25.85546875" style="2" customWidth="1"/>
    <col min="6" max="6" width="0.85546875" style="2" customWidth="1"/>
    <col min="7" max="7" width="25.7109375" style="2" bestFit="1" customWidth="1"/>
    <col min="8" max="8" width="0.7109375" style="2" customWidth="1"/>
    <col min="9" max="9" width="25.140625" style="2" customWidth="1"/>
    <col min="10" max="10" width="1.42578125" style="2" customWidth="1"/>
    <col min="11" max="11" width="17.7109375" style="2" bestFit="1" customWidth="1"/>
    <col min="12" max="12" width="1.140625" style="2" customWidth="1"/>
    <col min="13" max="13" width="25.7109375" style="2" bestFit="1" customWidth="1"/>
    <col min="14" max="14" width="1" style="2" customWidth="1"/>
    <col min="15" max="15" width="25.7109375" style="2" bestFit="1" customWidth="1"/>
    <col min="16" max="16" width="1.140625" style="2" customWidth="1"/>
    <col min="17" max="17" width="25.7109375" style="2" bestFit="1" customWidth="1"/>
    <col min="18" max="18" width="17.28515625" style="352" customWidth="1"/>
    <col min="19" max="20" width="13.7109375" style="352" bestFit="1" customWidth="1"/>
    <col min="21" max="16384" width="9.140625" style="352"/>
  </cols>
  <sheetData>
    <row r="1" spans="1:17" ht="22.5" x14ac:dyDescent="0.55000000000000004">
      <c r="A1" s="350" t="str">
        <f>سپرده!A1</f>
        <v>صندوق سرمایه گذاری سهامی اهرمی شاخصی کیان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22.5" x14ac:dyDescent="0.55000000000000004">
      <c r="A2" s="350" t="s">
        <v>51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3" spans="1:17" ht="22.5" x14ac:dyDescent="0.55000000000000004">
      <c r="A3" s="350" t="str">
        <f>درآمدها!A3</f>
        <v>برای ماه منتهی به 1404/09/30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</row>
    <row r="4" spans="1:17" x14ac:dyDescent="0.5">
      <c r="A4" s="287" t="s">
        <v>114</v>
      </c>
      <c r="B4" s="287"/>
      <c r="C4" s="287"/>
      <c r="D4" s="287"/>
      <c r="E4" s="287"/>
      <c r="F4" s="287"/>
      <c r="G4" s="287"/>
      <c r="H4" s="287"/>
    </row>
    <row r="5" spans="1:17" ht="22.5" thickBot="1" x14ac:dyDescent="0.55000000000000004">
      <c r="A5" s="288"/>
      <c r="B5" s="288"/>
      <c r="C5" s="265" t="str">
        <f>'درآمد سرمایه گذاری در شمش '!C7</f>
        <v>طی آذر ماه</v>
      </c>
      <c r="D5" s="265"/>
      <c r="E5" s="265"/>
      <c r="F5" s="265"/>
      <c r="G5" s="265"/>
      <c r="H5" s="265"/>
      <c r="I5" s="265"/>
      <c r="K5" s="265" t="str">
        <f>'درآمد سرمایه گذاری در شمش '!M7</f>
        <v>از ابتدای سال مالی تا پایان آذر ماه</v>
      </c>
      <c r="L5" s="265"/>
      <c r="M5" s="265"/>
      <c r="N5" s="265"/>
      <c r="O5" s="265"/>
      <c r="P5" s="265"/>
      <c r="Q5" s="265"/>
    </row>
    <row r="6" spans="1:17" ht="22.5" thickBot="1" x14ac:dyDescent="0.55000000000000004">
      <c r="A6" s="367" t="s">
        <v>33</v>
      </c>
      <c r="B6" s="367"/>
      <c r="C6" s="24" t="s">
        <v>3</v>
      </c>
      <c r="D6" s="25"/>
      <c r="E6" s="26" t="s">
        <v>18</v>
      </c>
      <c r="F6" s="25"/>
      <c r="G6" s="24" t="s">
        <v>38</v>
      </c>
      <c r="H6" s="25"/>
      <c r="I6" s="27" t="s">
        <v>39</v>
      </c>
      <c r="K6" s="24" t="s">
        <v>3</v>
      </c>
      <c r="L6" s="25"/>
      <c r="M6" s="26" t="s">
        <v>18</v>
      </c>
      <c r="N6" s="25"/>
      <c r="O6" s="24" t="s">
        <v>38</v>
      </c>
      <c r="P6" s="25"/>
      <c r="Q6" s="27" t="s">
        <v>39</v>
      </c>
    </row>
    <row r="7" spans="1:17" s="354" customFormat="1" x14ac:dyDescent="0.5">
      <c r="A7" s="368" t="s">
        <v>122</v>
      </c>
      <c r="C7" s="13">
        <v>1171264</v>
      </c>
      <c r="D7" s="13"/>
      <c r="E7" s="13">
        <v>56622877502</v>
      </c>
      <c r="F7" s="13"/>
      <c r="G7" s="13">
        <v>-46895178718</v>
      </c>
      <c r="H7" s="13"/>
      <c r="I7" s="13">
        <f>E7+G7</f>
        <v>9727698784</v>
      </c>
      <c r="J7" s="13"/>
      <c r="K7" s="13">
        <v>1171264</v>
      </c>
      <c r="L7" s="13"/>
      <c r="M7" s="13">
        <v>56622877502</v>
      </c>
      <c r="N7" s="13"/>
      <c r="O7" s="13">
        <v>-41711692156</v>
      </c>
      <c r="P7" s="13"/>
      <c r="Q7" s="13">
        <f>M7+O7</f>
        <v>14911185346</v>
      </c>
    </row>
    <row r="8" spans="1:17" s="354" customFormat="1" x14ac:dyDescent="0.5">
      <c r="A8" s="368" t="s">
        <v>123</v>
      </c>
      <c r="C8" s="13">
        <v>0</v>
      </c>
      <c r="D8" s="13"/>
      <c r="E8" s="13">
        <v>0</v>
      </c>
      <c r="F8" s="13"/>
      <c r="G8" s="13">
        <v>8551411567</v>
      </c>
      <c r="H8" s="13"/>
      <c r="I8" s="13">
        <f t="shared" ref="I8:I71" si="0">E8+G8</f>
        <v>8551411567</v>
      </c>
      <c r="J8" s="13"/>
      <c r="K8" s="13">
        <v>0</v>
      </c>
      <c r="L8" s="13"/>
      <c r="M8" s="13">
        <v>0</v>
      </c>
      <c r="N8" s="13"/>
      <c r="O8" s="13">
        <v>0</v>
      </c>
      <c r="P8" s="13"/>
      <c r="Q8" s="13">
        <f t="shared" ref="Q8:Q71" si="1">M8+O8</f>
        <v>0</v>
      </c>
    </row>
    <row r="9" spans="1:17" s="354" customFormat="1" x14ac:dyDescent="0.5">
      <c r="A9" s="368" t="s">
        <v>262</v>
      </c>
      <c r="C9" s="13">
        <v>6404860</v>
      </c>
      <c r="D9" s="13"/>
      <c r="E9" s="13">
        <v>92724562809</v>
      </c>
      <c r="F9" s="13"/>
      <c r="G9" s="13">
        <v>-90502576929</v>
      </c>
      <c r="H9" s="13"/>
      <c r="I9" s="13">
        <f t="shared" si="0"/>
        <v>2221985880</v>
      </c>
      <c r="J9" s="13"/>
      <c r="K9" s="13">
        <v>6404860</v>
      </c>
      <c r="L9" s="13"/>
      <c r="M9" s="13">
        <v>92724562809</v>
      </c>
      <c r="N9" s="13"/>
      <c r="O9" s="13">
        <v>-102710707222</v>
      </c>
      <c r="P9" s="13"/>
      <c r="Q9" s="13">
        <f t="shared" si="1"/>
        <v>-9986144413</v>
      </c>
    </row>
    <row r="10" spans="1:17" s="354" customFormat="1" x14ac:dyDescent="0.5">
      <c r="A10" s="368" t="s">
        <v>124</v>
      </c>
      <c r="C10" s="13">
        <v>4679855</v>
      </c>
      <c r="D10" s="13"/>
      <c r="E10" s="13">
        <v>15769936336</v>
      </c>
      <c r="F10" s="13"/>
      <c r="G10" s="13">
        <v>-13039452661</v>
      </c>
      <c r="H10" s="13"/>
      <c r="I10" s="13">
        <f t="shared" si="0"/>
        <v>2730483675</v>
      </c>
      <c r="J10" s="13"/>
      <c r="K10" s="13">
        <v>4679855</v>
      </c>
      <c r="L10" s="13"/>
      <c r="M10" s="13">
        <v>15769936336</v>
      </c>
      <c r="N10" s="13"/>
      <c r="O10" s="13">
        <v>-13140370037</v>
      </c>
      <c r="P10" s="13"/>
      <c r="Q10" s="13">
        <f t="shared" si="1"/>
        <v>2629566299</v>
      </c>
    </row>
    <row r="11" spans="1:17" s="354" customFormat="1" x14ac:dyDescent="0.5">
      <c r="A11" s="368" t="s">
        <v>126</v>
      </c>
      <c r="C11" s="13">
        <v>8155046</v>
      </c>
      <c r="D11" s="13"/>
      <c r="E11" s="13">
        <v>65626180782</v>
      </c>
      <c r="F11" s="13"/>
      <c r="G11" s="13">
        <v>-55619741500</v>
      </c>
      <c r="H11" s="13"/>
      <c r="I11" s="13">
        <f t="shared" si="0"/>
        <v>10006439282</v>
      </c>
      <c r="J11" s="13"/>
      <c r="K11" s="13">
        <v>8155046</v>
      </c>
      <c r="L11" s="13"/>
      <c r="M11" s="13">
        <v>65626180782</v>
      </c>
      <c r="N11" s="13"/>
      <c r="O11" s="13">
        <v>-62146939377</v>
      </c>
      <c r="P11" s="13"/>
      <c r="Q11" s="13">
        <f t="shared" si="1"/>
        <v>3479241405</v>
      </c>
    </row>
    <row r="12" spans="1:17" s="354" customFormat="1" x14ac:dyDescent="0.5">
      <c r="A12" s="368" t="s">
        <v>128</v>
      </c>
      <c r="C12" s="13">
        <v>12301748</v>
      </c>
      <c r="D12" s="13"/>
      <c r="E12" s="13">
        <v>626689692756</v>
      </c>
      <c r="F12" s="13"/>
      <c r="G12" s="13">
        <v>-543251160951</v>
      </c>
      <c r="H12" s="13"/>
      <c r="I12" s="13">
        <f t="shared" si="0"/>
        <v>83438531805</v>
      </c>
      <c r="J12" s="13"/>
      <c r="K12" s="13">
        <v>12301748</v>
      </c>
      <c r="L12" s="13"/>
      <c r="M12" s="13">
        <v>626689692756</v>
      </c>
      <c r="N12" s="13"/>
      <c r="O12" s="13">
        <v>-543251160951</v>
      </c>
      <c r="P12" s="13"/>
      <c r="Q12" s="13">
        <f t="shared" si="1"/>
        <v>83438531805</v>
      </c>
    </row>
    <row r="13" spans="1:17" s="354" customFormat="1" x14ac:dyDescent="0.5">
      <c r="A13" s="368" t="s">
        <v>131</v>
      </c>
      <c r="C13" s="13">
        <v>2595315</v>
      </c>
      <c r="D13" s="13"/>
      <c r="E13" s="13">
        <v>51118776321</v>
      </c>
      <c r="F13" s="13"/>
      <c r="G13" s="13">
        <v>-42594688181</v>
      </c>
      <c r="H13" s="13"/>
      <c r="I13" s="13">
        <f t="shared" si="0"/>
        <v>8524088140</v>
      </c>
      <c r="J13" s="13"/>
      <c r="K13" s="13">
        <v>2595315</v>
      </c>
      <c r="L13" s="13"/>
      <c r="M13" s="13">
        <v>51118776321</v>
      </c>
      <c r="N13" s="13"/>
      <c r="O13" s="13">
        <v>-45328366428</v>
      </c>
      <c r="P13" s="13"/>
      <c r="Q13" s="13">
        <f t="shared" si="1"/>
        <v>5790409893</v>
      </c>
    </row>
    <row r="14" spans="1:17" s="354" customFormat="1" x14ac:dyDescent="0.5">
      <c r="A14" s="368" t="s">
        <v>102</v>
      </c>
      <c r="C14" s="13">
        <v>1613092</v>
      </c>
      <c r="D14" s="13"/>
      <c r="E14" s="13">
        <v>23545161376</v>
      </c>
      <c r="F14" s="13"/>
      <c r="G14" s="13">
        <v>-20167847268</v>
      </c>
      <c r="H14" s="13"/>
      <c r="I14" s="13">
        <f t="shared" si="0"/>
        <v>3377314108</v>
      </c>
      <c r="J14" s="13"/>
      <c r="K14" s="13">
        <v>1613092</v>
      </c>
      <c r="L14" s="13"/>
      <c r="M14" s="13">
        <v>23545161376</v>
      </c>
      <c r="N14" s="13"/>
      <c r="O14" s="13">
        <v>-21470786036</v>
      </c>
      <c r="P14" s="13"/>
      <c r="Q14" s="13">
        <f t="shared" si="1"/>
        <v>2074375340</v>
      </c>
    </row>
    <row r="15" spans="1:17" s="354" customFormat="1" x14ac:dyDescent="0.5">
      <c r="A15" s="368" t="s">
        <v>105</v>
      </c>
      <c r="C15" s="13">
        <v>6338679</v>
      </c>
      <c r="D15" s="13"/>
      <c r="E15" s="13">
        <v>111641121024</v>
      </c>
      <c r="F15" s="13"/>
      <c r="G15" s="13">
        <v>-110018878414</v>
      </c>
      <c r="H15" s="13"/>
      <c r="I15" s="13">
        <f t="shared" si="0"/>
        <v>1622242610</v>
      </c>
      <c r="J15" s="13"/>
      <c r="K15" s="13">
        <v>6338679</v>
      </c>
      <c r="L15" s="13"/>
      <c r="M15" s="13">
        <v>111641121024</v>
      </c>
      <c r="N15" s="13"/>
      <c r="O15" s="13">
        <v>-96598044913</v>
      </c>
      <c r="P15" s="13"/>
      <c r="Q15" s="13">
        <f t="shared" si="1"/>
        <v>15043076111</v>
      </c>
    </row>
    <row r="16" spans="1:17" s="354" customFormat="1" x14ac:dyDescent="0.5">
      <c r="A16" s="368" t="s">
        <v>263</v>
      </c>
      <c r="C16" s="13">
        <v>31765619</v>
      </c>
      <c r="D16" s="13"/>
      <c r="E16" s="13">
        <v>193533234500</v>
      </c>
      <c r="F16" s="13"/>
      <c r="G16" s="13">
        <v>-181589917239</v>
      </c>
      <c r="H16" s="13"/>
      <c r="I16" s="13">
        <f t="shared" si="0"/>
        <v>11943317261</v>
      </c>
      <c r="J16" s="13"/>
      <c r="K16" s="13">
        <v>31765619</v>
      </c>
      <c r="L16" s="13"/>
      <c r="M16" s="13">
        <v>193533234500</v>
      </c>
      <c r="N16" s="13"/>
      <c r="O16" s="13">
        <v>-151871273053</v>
      </c>
      <c r="P16" s="13"/>
      <c r="Q16" s="13">
        <f t="shared" si="1"/>
        <v>41661961447</v>
      </c>
    </row>
    <row r="17" spans="1:17" s="354" customFormat="1" x14ac:dyDescent="0.5">
      <c r="A17" s="368" t="s">
        <v>133</v>
      </c>
      <c r="C17" s="13">
        <v>41956254</v>
      </c>
      <c r="D17" s="13"/>
      <c r="E17" s="13">
        <v>591173436627</v>
      </c>
      <c r="F17" s="13"/>
      <c r="G17" s="13">
        <v>-469132420427</v>
      </c>
      <c r="H17" s="13"/>
      <c r="I17" s="13">
        <f t="shared" si="0"/>
        <v>122041016200</v>
      </c>
      <c r="J17" s="13"/>
      <c r="K17" s="13">
        <v>41956254</v>
      </c>
      <c r="L17" s="13"/>
      <c r="M17" s="13">
        <v>591173436627</v>
      </c>
      <c r="N17" s="13"/>
      <c r="O17" s="13">
        <v>-424425795312</v>
      </c>
      <c r="P17" s="13"/>
      <c r="Q17" s="13">
        <f t="shared" si="1"/>
        <v>166747641315</v>
      </c>
    </row>
    <row r="18" spans="1:17" s="354" customFormat="1" x14ac:dyDescent="0.5">
      <c r="A18" s="368" t="s">
        <v>134</v>
      </c>
      <c r="C18" s="13">
        <v>16304762</v>
      </c>
      <c r="D18" s="13"/>
      <c r="E18" s="13">
        <v>179422073449</v>
      </c>
      <c r="F18" s="13"/>
      <c r="G18" s="13">
        <v>-143435539584</v>
      </c>
      <c r="H18" s="13"/>
      <c r="I18" s="13">
        <f t="shared" si="0"/>
        <v>35986533865</v>
      </c>
      <c r="J18" s="13"/>
      <c r="K18" s="13">
        <v>16304762</v>
      </c>
      <c r="L18" s="13"/>
      <c r="M18" s="13">
        <v>179422073449</v>
      </c>
      <c r="N18" s="13"/>
      <c r="O18" s="13">
        <v>-122489940352</v>
      </c>
      <c r="P18" s="13"/>
      <c r="Q18" s="13">
        <f t="shared" si="1"/>
        <v>56932133097</v>
      </c>
    </row>
    <row r="19" spans="1:17" s="354" customFormat="1" x14ac:dyDescent="0.5">
      <c r="A19" s="368" t="s">
        <v>116</v>
      </c>
      <c r="C19" s="13">
        <v>0</v>
      </c>
      <c r="D19" s="13"/>
      <c r="E19" s="13">
        <v>0</v>
      </c>
      <c r="F19" s="13"/>
      <c r="G19" s="13">
        <v>32840186792</v>
      </c>
      <c r="H19" s="13"/>
      <c r="I19" s="13">
        <f t="shared" si="0"/>
        <v>32840186792</v>
      </c>
      <c r="J19" s="13"/>
      <c r="K19" s="13">
        <v>0</v>
      </c>
      <c r="L19" s="13"/>
      <c r="M19" s="13">
        <v>0</v>
      </c>
      <c r="N19" s="13"/>
      <c r="O19" s="13">
        <v>0</v>
      </c>
      <c r="P19" s="13"/>
      <c r="Q19" s="13">
        <f t="shared" si="1"/>
        <v>0</v>
      </c>
    </row>
    <row r="20" spans="1:17" s="354" customFormat="1" x14ac:dyDescent="0.5">
      <c r="A20" s="368" t="s">
        <v>135</v>
      </c>
      <c r="C20" s="13">
        <v>742737</v>
      </c>
      <c r="D20" s="13"/>
      <c r="E20" s="13">
        <v>3022419136</v>
      </c>
      <c r="F20" s="13"/>
      <c r="G20" s="13">
        <v>83928536</v>
      </c>
      <c r="H20" s="13"/>
      <c r="I20" s="13">
        <f t="shared" si="0"/>
        <v>3106347672</v>
      </c>
      <c r="J20" s="13"/>
      <c r="K20" s="13">
        <v>742737</v>
      </c>
      <c r="L20" s="13"/>
      <c r="M20" s="13">
        <v>3022419136</v>
      </c>
      <c r="N20" s="13"/>
      <c r="O20" s="13">
        <v>-4127829038</v>
      </c>
      <c r="P20" s="13"/>
      <c r="Q20" s="13">
        <f t="shared" si="1"/>
        <v>-1105409902</v>
      </c>
    </row>
    <row r="21" spans="1:17" s="354" customFormat="1" x14ac:dyDescent="0.5">
      <c r="A21" s="368" t="s">
        <v>117</v>
      </c>
      <c r="C21" s="13">
        <v>196005129</v>
      </c>
      <c r="D21" s="13"/>
      <c r="E21" s="13">
        <v>1215562558457</v>
      </c>
      <c r="F21" s="13"/>
      <c r="G21" s="13">
        <v>-1043249119425</v>
      </c>
      <c r="H21" s="13"/>
      <c r="I21" s="13">
        <f t="shared" si="0"/>
        <v>172313439032</v>
      </c>
      <c r="J21" s="13"/>
      <c r="K21" s="13">
        <v>196005129</v>
      </c>
      <c r="L21" s="13"/>
      <c r="M21" s="13">
        <v>1215562558457</v>
      </c>
      <c r="N21" s="13"/>
      <c r="O21" s="13">
        <v>-814699524695</v>
      </c>
      <c r="P21" s="13"/>
      <c r="Q21" s="13">
        <f t="shared" si="1"/>
        <v>400863033762</v>
      </c>
    </row>
    <row r="22" spans="1:17" s="354" customFormat="1" x14ac:dyDescent="0.5">
      <c r="A22" s="368" t="s">
        <v>137</v>
      </c>
      <c r="C22" s="13">
        <v>61714971</v>
      </c>
      <c r="D22" s="13"/>
      <c r="E22" s="13">
        <v>498476622197</v>
      </c>
      <c r="F22" s="13"/>
      <c r="G22" s="13">
        <v>-494041713852</v>
      </c>
      <c r="H22" s="13"/>
      <c r="I22" s="13">
        <f t="shared" si="0"/>
        <v>4434908345</v>
      </c>
      <c r="J22" s="13"/>
      <c r="K22" s="13">
        <v>61714971</v>
      </c>
      <c r="L22" s="13"/>
      <c r="M22" s="13">
        <v>498476622197</v>
      </c>
      <c r="N22" s="13"/>
      <c r="O22" s="13">
        <v>-484922990931</v>
      </c>
      <c r="P22" s="13"/>
      <c r="Q22" s="13">
        <f t="shared" si="1"/>
        <v>13553631266</v>
      </c>
    </row>
    <row r="23" spans="1:17" s="354" customFormat="1" x14ac:dyDescent="0.5">
      <c r="A23" s="368" t="s">
        <v>138</v>
      </c>
      <c r="C23" s="13">
        <v>14202762</v>
      </c>
      <c r="D23" s="13"/>
      <c r="E23" s="13">
        <v>1183387081342</v>
      </c>
      <c r="F23" s="13"/>
      <c r="G23" s="13">
        <v>-933759918195</v>
      </c>
      <c r="H23" s="13"/>
      <c r="I23" s="13">
        <f t="shared" si="0"/>
        <v>249627163147</v>
      </c>
      <c r="J23" s="13"/>
      <c r="K23" s="13">
        <v>14202762</v>
      </c>
      <c r="L23" s="13"/>
      <c r="M23" s="13">
        <v>1183387081342</v>
      </c>
      <c r="N23" s="13"/>
      <c r="O23" s="13">
        <v>-895475053468</v>
      </c>
      <c r="P23" s="13"/>
      <c r="Q23" s="13">
        <f t="shared" si="1"/>
        <v>287912027874</v>
      </c>
    </row>
    <row r="24" spans="1:17" s="354" customFormat="1" x14ac:dyDescent="0.5">
      <c r="A24" s="368" t="s">
        <v>139</v>
      </c>
      <c r="C24" s="13">
        <v>1294948</v>
      </c>
      <c r="D24" s="13"/>
      <c r="E24" s="13">
        <v>12116965833</v>
      </c>
      <c r="F24" s="13"/>
      <c r="G24" s="13">
        <v>-10407998223</v>
      </c>
      <c r="H24" s="13"/>
      <c r="I24" s="13">
        <f t="shared" si="0"/>
        <v>1708967610</v>
      </c>
      <c r="J24" s="13"/>
      <c r="K24" s="13">
        <v>1294948</v>
      </c>
      <c r="L24" s="13"/>
      <c r="M24" s="13">
        <v>12116965833</v>
      </c>
      <c r="N24" s="13"/>
      <c r="O24" s="13">
        <v>-8354207458</v>
      </c>
      <c r="P24" s="13"/>
      <c r="Q24" s="13">
        <f t="shared" si="1"/>
        <v>3762758375</v>
      </c>
    </row>
    <row r="25" spans="1:17" s="354" customFormat="1" x14ac:dyDescent="0.5">
      <c r="A25" s="368" t="s">
        <v>140</v>
      </c>
      <c r="C25" s="13">
        <v>10686207</v>
      </c>
      <c r="D25" s="13"/>
      <c r="E25" s="13">
        <v>38045726205</v>
      </c>
      <c r="F25" s="13"/>
      <c r="G25" s="13">
        <v>-31482096183</v>
      </c>
      <c r="H25" s="13"/>
      <c r="I25" s="13">
        <f t="shared" si="0"/>
        <v>6563630022</v>
      </c>
      <c r="J25" s="13"/>
      <c r="K25" s="13">
        <v>10686207</v>
      </c>
      <c r="L25" s="13"/>
      <c r="M25" s="13">
        <v>38045726205</v>
      </c>
      <c r="N25" s="13"/>
      <c r="O25" s="13">
        <v>-26503447053</v>
      </c>
      <c r="P25" s="13"/>
      <c r="Q25" s="13">
        <f t="shared" si="1"/>
        <v>11542279152</v>
      </c>
    </row>
    <row r="26" spans="1:17" s="354" customFormat="1" x14ac:dyDescent="0.5">
      <c r="A26" s="368" t="s">
        <v>142</v>
      </c>
      <c r="C26" s="13">
        <v>1418615</v>
      </c>
      <c r="D26" s="13"/>
      <c r="E26" s="13">
        <v>42834762300</v>
      </c>
      <c r="F26" s="13"/>
      <c r="G26" s="13">
        <v>-34655354587</v>
      </c>
      <c r="H26" s="13"/>
      <c r="I26" s="13">
        <f t="shared" si="0"/>
        <v>8179407713</v>
      </c>
      <c r="J26" s="13"/>
      <c r="K26" s="13">
        <v>1418615</v>
      </c>
      <c r="L26" s="13"/>
      <c r="M26" s="13">
        <v>42834762300</v>
      </c>
      <c r="N26" s="13"/>
      <c r="O26" s="13">
        <v>-25277945939</v>
      </c>
      <c r="P26" s="13"/>
      <c r="Q26" s="13">
        <f t="shared" si="1"/>
        <v>17556816361</v>
      </c>
    </row>
    <row r="27" spans="1:17" s="354" customFormat="1" x14ac:dyDescent="0.5">
      <c r="A27" s="368" t="s">
        <v>144</v>
      </c>
      <c r="C27" s="13">
        <v>2498807</v>
      </c>
      <c r="D27" s="13"/>
      <c r="E27" s="13">
        <v>979572597036</v>
      </c>
      <c r="F27" s="13"/>
      <c r="G27" s="13">
        <v>-758136527935</v>
      </c>
      <c r="H27" s="13"/>
      <c r="I27" s="13">
        <f t="shared" si="0"/>
        <v>221436069101</v>
      </c>
      <c r="J27" s="13"/>
      <c r="K27" s="13">
        <v>2498807</v>
      </c>
      <c r="L27" s="13"/>
      <c r="M27" s="13">
        <v>979572597036</v>
      </c>
      <c r="N27" s="13"/>
      <c r="O27" s="13">
        <v>-707060751920</v>
      </c>
      <c r="P27" s="13"/>
      <c r="Q27" s="13">
        <f t="shared" si="1"/>
        <v>272511845116</v>
      </c>
    </row>
    <row r="28" spans="1:17" s="354" customFormat="1" x14ac:dyDescent="0.5">
      <c r="A28" s="368" t="s">
        <v>146</v>
      </c>
      <c r="C28" s="13">
        <v>811368</v>
      </c>
      <c r="D28" s="13"/>
      <c r="E28" s="13">
        <v>4395824847</v>
      </c>
      <c r="F28" s="13"/>
      <c r="G28" s="13">
        <v>-4331417158</v>
      </c>
      <c r="H28" s="13"/>
      <c r="I28" s="13">
        <f t="shared" si="0"/>
        <v>64407689</v>
      </c>
      <c r="J28" s="13"/>
      <c r="K28" s="13">
        <v>811368</v>
      </c>
      <c r="L28" s="13"/>
      <c r="M28" s="13">
        <v>4395824847</v>
      </c>
      <c r="N28" s="13"/>
      <c r="O28" s="13">
        <v>-5137662096</v>
      </c>
      <c r="P28" s="13"/>
      <c r="Q28" s="13">
        <f t="shared" si="1"/>
        <v>-741837249</v>
      </c>
    </row>
    <row r="29" spans="1:17" s="354" customFormat="1" x14ac:dyDescent="0.5">
      <c r="A29" s="368" t="s">
        <v>356</v>
      </c>
      <c r="C29" s="13">
        <v>2066628</v>
      </c>
      <c r="D29" s="13"/>
      <c r="E29" s="13">
        <v>57459296100</v>
      </c>
      <c r="F29" s="13"/>
      <c r="G29" s="13">
        <v>-57337623124</v>
      </c>
      <c r="H29" s="13"/>
      <c r="I29" s="13">
        <f t="shared" si="0"/>
        <v>121672976</v>
      </c>
      <c r="J29" s="13"/>
      <c r="K29" s="13">
        <v>2066628</v>
      </c>
      <c r="L29" s="13"/>
      <c r="M29" s="13">
        <v>57459296100</v>
      </c>
      <c r="N29" s="13"/>
      <c r="O29" s="13">
        <v>-57337623124</v>
      </c>
      <c r="P29" s="13"/>
      <c r="Q29" s="13">
        <f t="shared" si="1"/>
        <v>121672976</v>
      </c>
    </row>
    <row r="30" spans="1:17" s="354" customFormat="1" x14ac:dyDescent="0.5">
      <c r="A30" s="368" t="s">
        <v>344</v>
      </c>
      <c r="C30" s="13">
        <v>0</v>
      </c>
      <c r="D30" s="13"/>
      <c r="E30" s="13">
        <v>0</v>
      </c>
      <c r="F30" s="13"/>
      <c r="G30" s="13">
        <v>1100074766</v>
      </c>
      <c r="H30" s="13"/>
      <c r="I30" s="13">
        <f t="shared" si="0"/>
        <v>1100074766</v>
      </c>
      <c r="J30" s="13"/>
      <c r="K30" s="13">
        <v>0</v>
      </c>
      <c r="L30" s="13"/>
      <c r="M30" s="13">
        <v>0</v>
      </c>
      <c r="N30" s="13"/>
      <c r="O30" s="13">
        <v>0</v>
      </c>
      <c r="P30" s="13"/>
      <c r="Q30" s="13">
        <f t="shared" si="1"/>
        <v>0</v>
      </c>
    </row>
    <row r="31" spans="1:17" s="354" customFormat="1" x14ac:dyDescent="0.5">
      <c r="A31" s="368" t="s">
        <v>147</v>
      </c>
      <c r="C31" s="13">
        <v>4484506</v>
      </c>
      <c r="D31" s="13"/>
      <c r="E31" s="13">
        <v>171496863226</v>
      </c>
      <c r="F31" s="13"/>
      <c r="G31" s="13">
        <v>-128956385478</v>
      </c>
      <c r="H31" s="13"/>
      <c r="I31" s="13">
        <f t="shared" si="0"/>
        <v>42540477748</v>
      </c>
      <c r="J31" s="13"/>
      <c r="K31" s="13">
        <v>4484506</v>
      </c>
      <c r="L31" s="13"/>
      <c r="M31" s="13">
        <v>171496863226</v>
      </c>
      <c r="N31" s="13"/>
      <c r="O31" s="13">
        <v>-133378069826</v>
      </c>
      <c r="P31" s="13"/>
      <c r="Q31" s="13">
        <f t="shared" si="1"/>
        <v>38118793400</v>
      </c>
    </row>
    <row r="32" spans="1:17" s="354" customFormat="1" x14ac:dyDescent="0.5">
      <c r="A32" s="368" t="s">
        <v>149</v>
      </c>
      <c r="C32" s="13">
        <v>445412829</v>
      </c>
      <c r="D32" s="13"/>
      <c r="E32" s="13">
        <v>1712190958066</v>
      </c>
      <c r="F32" s="13"/>
      <c r="G32" s="13">
        <v>-1443148871062</v>
      </c>
      <c r="H32" s="13"/>
      <c r="I32" s="13">
        <f t="shared" si="0"/>
        <v>269042087004</v>
      </c>
      <c r="J32" s="13"/>
      <c r="K32" s="13">
        <v>445412829</v>
      </c>
      <c r="L32" s="13"/>
      <c r="M32" s="13">
        <v>1712190958066</v>
      </c>
      <c r="N32" s="13"/>
      <c r="O32" s="13">
        <v>-1455178588084</v>
      </c>
      <c r="P32" s="13"/>
      <c r="Q32" s="13">
        <f t="shared" si="1"/>
        <v>257012369982</v>
      </c>
    </row>
    <row r="33" spans="1:17" s="354" customFormat="1" x14ac:dyDescent="0.5">
      <c r="A33" s="368" t="s">
        <v>150</v>
      </c>
      <c r="C33" s="13">
        <v>7042595</v>
      </c>
      <c r="D33" s="13"/>
      <c r="E33" s="13">
        <v>52411168059</v>
      </c>
      <c r="F33" s="13"/>
      <c r="G33" s="13">
        <v>-49436505442</v>
      </c>
      <c r="H33" s="13"/>
      <c r="I33" s="13">
        <f t="shared" si="0"/>
        <v>2974662617</v>
      </c>
      <c r="J33" s="13"/>
      <c r="K33" s="13">
        <v>7042595</v>
      </c>
      <c r="L33" s="13"/>
      <c r="M33" s="13">
        <v>52411168059</v>
      </c>
      <c r="N33" s="13"/>
      <c r="O33" s="13">
        <v>-72107123067</v>
      </c>
      <c r="P33" s="13"/>
      <c r="Q33" s="13">
        <f t="shared" si="1"/>
        <v>-19695955008</v>
      </c>
    </row>
    <row r="34" spans="1:17" s="354" customFormat="1" x14ac:dyDescent="0.5">
      <c r="A34" s="368" t="s">
        <v>151</v>
      </c>
      <c r="C34" s="13">
        <v>0</v>
      </c>
      <c r="D34" s="13"/>
      <c r="E34" s="13">
        <v>0</v>
      </c>
      <c r="F34" s="13"/>
      <c r="G34" s="13">
        <v>-1081472392</v>
      </c>
      <c r="H34" s="13"/>
      <c r="I34" s="13">
        <f t="shared" si="0"/>
        <v>-1081472392</v>
      </c>
      <c r="J34" s="13"/>
      <c r="K34" s="13">
        <v>0</v>
      </c>
      <c r="L34" s="13"/>
      <c r="M34" s="13">
        <v>0</v>
      </c>
      <c r="N34" s="13"/>
      <c r="O34" s="13">
        <v>0</v>
      </c>
      <c r="P34" s="13"/>
      <c r="Q34" s="13">
        <f t="shared" si="1"/>
        <v>0</v>
      </c>
    </row>
    <row r="35" spans="1:17" s="354" customFormat="1" x14ac:dyDescent="0.5">
      <c r="A35" s="368" t="s">
        <v>304</v>
      </c>
      <c r="C35" s="13">
        <v>9761534</v>
      </c>
      <c r="D35" s="13"/>
      <c r="E35" s="13">
        <v>51626792238</v>
      </c>
      <c r="F35" s="13"/>
      <c r="G35" s="13">
        <v>-56214636721</v>
      </c>
      <c r="H35" s="13"/>
      <c r="I35" s="13">
        <f t="shared" si="0"/>
        <v>-4587844483</v>
      </c>
      <c r="J35" s="13"/>
      <c r="K35" s="13">
        <v>9761534</v>
      </c>
      <c r="L35" s="13"/>
      <c r="M35" s="13">
        <v>51626792238</v>
      </c>
      <c r="N35" s="13"/>
      <c r="O35" s="13">
        <v>-29962090797</v>
      </c>
      <c r="P35" s="13"/>
      <c r="Q35" s="13">
        <f t="shared" si="1"/>
        <v>21664701441</v>
      </c>
    </row>
    <row r="36" spans="1:17" s="354" customFormat="1" x14ac:dyDescent="0.5">
      <c r="A36" s="368" t="s">
        <v>152</v>
      </c>
      <c r="C36" s="13">
        <v>358483</v>
      </c>
      <c r="D36" s="13"/>
      <c r="E36" s="13">
        <v>16636646803</v>
      </c>
      <c r="F36" s="13"/>
      <c r="G36" s="13">
        <v>-14071963813</v>
      </c>
      <c r="H36" s="13"/>
      <c r="I36" s="13">
        <f t="shared" si="0"/>
        <v>2564682990</v>
      </c>
      <c r="J36" s="13"/>
      <c r="K36" s="13">
        <v>358483</v>
      </c>
      <c r="L36" s="13"/>
      <c r="M36" s="13">
        <v>16636646803</v>
      </c>
      <c r="N36" s="13"/>
      <c r="O36" s="13">
        <v>-15764925160</v>
      </c>
      <c r="P36" s="13"/>
      <c r="Q36" s="13">
        <f t="shared" si="1"/>
        <v>871721643</v>
      </c>
    </row>
    <row r="37" spans="1:17" s="354" customFormat="1" x14ac:dyDescent="0.5">
      <c r="A37" s="368" t="s">
        <v>155</v>
      </c>
      <c r="C37" s="13">
        <v>37363047</v>
      </c>
      <c r="D37" s="13"/>
      <c r="E37" s="13">
        <v>183109625166</v>
      </c>
      <c r="F37" s="13"/>
      <c r="G37" s="13">
        <v>-161680719854</v>
      </c>
      <c r="H37" s="13"/>
      <c r="I37" s="13">
        <f t="shared" si="0"/>
        <v>21428905312</v>
      </c>
      <c r="J37" s="13"/>
      <c r="K37" s="13">
        <v>37363047</v>
      </c>
      <c r="L37" s="13"/>
      <c r="M37" s="13">
        <v>183109625166</v>
      </c>
      <c r="N37" s="13"/>
      <c r="O37" s="13">
        <v>-154487068477</v>
      </c>
      <c r="P37" s="13"/>
      <c r="Q37" s="13">
        <f t="shared" si="1"/>
        <v>28622556689</v>
      </c>
    </row>
    <row r="38" spans="1:17" s="354" customFormat="1" x14ac:dyDescent="0.5">
      <c r="A38" s="368" t="s">
        <v>157</v>
      </c>
      <c r="C38" s="13">
        <v>36158353</v>
      </c>
      <c r="D38" s="13"/>
      <c r="E38" s="13">
        <v>215990670570</v>
      </c>
      <c r="F38" s="13"/>
      <c r="G38" s="13">
        <v>-218276169460</v>
      </c>
      <c r="H38" s="13"/>
      <c r="I38" s="13">
        <f t="shared" si="0"/>
        <v>-2285498890</v>
      </c>
      <c r="J38" s="13"/>
      <c r="K38" s="13">
        <v>36158353</v>
      </c>
      <c r="L38" s="13"/>
      <c r="M38" s="13">
        <v>215990670570</v>
      </c>
      <c r="N38" s="13"/>
      <c r="O38" s="13">
        <v>-218276169460</v>
      </c>
      <c r="P38" s="13"/>
      <c r="Q38" s="13">
        <f t="shared" si="1"/>
        <v>-2285498890</v>
      </c>
    </row>
    <row r="39" spans="1:17" s="354" customFormat="1" x14ac:dyDescent="0.5">
      <c r="A39" s="368" t="s">
        <v>161</v>
      </c>
      <c r="C39" s="13">
        <v>29300615</v>
      </c>
      <c r="D39" s="13"/>
      <c r="E39" s="13">
        <v>202355883875</v>
      </c>
      <c r="F39" s="13"/>
      <c r="G39" s="13">
        <v>-186725734764</v>
      </c>
      <c r="H39" s="13"/>
      <c r="I39" s="13">
        <f t="shared" si="0"/>
        <v>15630149111</v>
      </c>
      <c r="J39" s="13"/>
      <c r="K39" s="13">
        <v>29300615</v>
      </c>
      <c r="L39" s="13"/>
      <c r="M39" s="13">
        <v>202355883875</v>
      </c>
      <c r="N39" s="13"/>
      <c r="O39" s="13">
        <v>-190299398179</v>
      </c>
      <c r="P39" s="13"/>
      <c r="Q39" s="13">
        <f t="shared" si="1"/>
        <v>12056485696</v>
      </c>
    </row>
    <row r="40" spans="1:17" s="354" customFormat="1" x14ac:dyDescent="0.5">
      <c r="A40" s="368" t="s">
        <v>162</v>
      </c>
      <c r="C40" s="13">
        <v>295553</v>
      </c>
      <c r="D40" s="13"/>
      <c r="E40" s="13">
        <v>10378767805</v>
      </c>
      <c r="F40" s="13"/>
      <c r="G40" s="13">
        <v>-8120628227</v>
      </c>
      <c r="H40" s="13"/>
      <c r="I40" s="13">
        <f t="shared" si="0"/>
        <v>2258139578</v>
      </c>
      <c r="J40" s="13"/>
      <c r="K40" s="13">
        <v>295553</v>
      </c>
      <c r="L40" s="13"/>
      <c r="M40" s="13">
        <v>10378767805</v>
      </c>
      <c r="N40" s="13"/>
      <c r="O40" s="13">
        <v>-10282806088</v>
      </c>
      <c r="P40" s="13"/>
      <c r="Q40" s="13">
        <f t="shared" si="1"/>
        <v>95961717</v>
      </c>
    </row>
    <row r="41" spans="1:17" s="354" customFormat="1" x14ac:dyDescent="0.5">
      <c r="A41" s="368" t="s">
        <v>164</v>
      </c>
      <c r="C41" s="13">
        <v>0</v>
      </c>
      <c r="D41" s="13"/>
      <c r="E41" s="13">
        <v>0</v>
      </c>
      <c r="F41" s="13"/>
      <c r="G41" s="13">
        <v>452542947</v>
      </c>
      <c r="H41" s="13"/>
      <c r="I41" s="13">
        <f t="shared" si="0"/>
        <v>452542947</v>
      </c>
      <c r="J41" s="13"/>
      <c r="K41" s="13">
        <v>0</v>
      </c>
      <c r="L41" s="13"/>
      <c r="M41" s="13">
        <v>0</v>
      </c>
      <c r="N41" s="13"/>
      <c r="O41" s="13">
        <v>0</v>
      </c>
      <c r="P41" s="13"/>
      <c r="Q41" s="13">
        <f t="shared" si="1"/>
        <v>0</v>
      </c>
    </row>
    <row r="42" spans="1:17" s="354" customFormat="1" x14ac:dyDescent="0.5">
      <c r="A42" s="368" t="s">
        <v>106</v>
      </c>
      <c r="C42" s="13">
        <v>555608</v>
      </c>
      <c r="D42" s="13"/>
      <c r="E42" s="13">
        <v>16776459162</v>
      </c>
      <c r="F42" s="13"/>
      <c r="G42" s="13">
        <v>-13330751973</v>
      </c>
      <c r="H42" s="13"/>
      <c r="I42" s="13">
        <f t="shared" si="0"/>
        <v>3445707189</v>
      </c>
      <c r="J42" s="13"/>
      <c r="K42" s="13">
        <v>555608</v>
      </c>
      <c r="L42" s="13"/>
      <c r="M42" s="13">
        <v>16776459162</v>
      </c>
      <c r="N42" s="13"/>
      <c r="O42" s="13">
        <v>-17193165381</v>
      </c>
      <c r="P42" s="13"/>
      <c r="Q42" s="13">
        <f t="shared" si="1"/>
        <v>-416706219</v>
      </c>
    </row>
    <row r="43" spans="1:17" s="354" customFormat="1" x14ac:dyDescent="0.5">
      <c r="A43" s="368" t="s">
        <v>168</v>
      </c>
      <c r="C43" s="13">
        <v>11145466</v>
      </c>
      <c r="D43" s="13"/>
      <c r="E43" s="13">
        <v>75748321401</v>
      </c>
      <c r="F43" s="13"/>
      <c r="G43" s="13">
        <v>-74687327049</v>
      </c>
      <c r="H43" s="13"/>
      <c r="I43" s="13">
        <f t="shared" si="0"/>
        <v>1060994352</v>
      </c>
      <c r="J43" s="13"/>
      <c r="K43" s="13">
        <v>11145466</v>
      </c>
      <c r="L43" s="13"/>
      <c r="M43" s="13">
        <v>75748321401</v>
      </c>
      <c r="N43" s="13"/>
      <c r="O43" s="13">
        <v>-60415841948</v>
      </c>
      <c r="P43" s="13"/>
      <c r="Q43" s="13">
        <f t="shared" si="1"/>
        <v>15332479453</v>
      </c>
    </row>
    <row r="44" spans="1:17" s="354" customFormat="1" x14ac:dyDescent="0.5">
      <c r="A44" s="368" t="s">
        <v>110</v>
      </c>
      <c r="C44" s="13">
        <v>374111730</v>
      </c>
      <c r="D44" s="13"/>
      <c r="E44" s="13">
        <v>547178053488</v>
      </c>
      <c r="F44" s="13"/>
      <c r="G44" s="13">
        <v>-469799965952</v>
      </c>
      <c r="H44" s="13"/>
      <c r="I44" s="13">
        <f t="shared" si="0"/>
        <v>77378087536</v>
      </c>
      <c r="J44" s="13"/>
      <c r="K44" s="13">
        <v>374111730</v>
      </c>
      <c r="L44" s="13"/>
      <c r="M44" s="13">
        <v>547178053488</v>
      </c>
      <c r="N44" s="13"/>
      <c r="O44" s="13">
        <v>-485778266543</v>
      </c>
      <c r="P44" s="13"/>
      <c r="Q44" s="13">
        <f t="shared" si="1"/>
        <v>61399786945</v>
      </c>
    </row>
    <row r="45" spans="1:17" s="354" customFormat="1" x14ac:dyDescent="0.5">
      <c r="A45" s="368" t="s">
        <v>170</v>
      </c>
      <c r="C45" s="13">
        <v>53694591</v>
      </c>
      <c r="D45" s="13"/>
      <c r="E45" s="13">
        <v>344718570824</v>
      </c>
      <c r="F45" s="13"/>
      <c r="G45" s="13">
        <v>-233122872044</v>
      </c>
      <c r="H45" s="13"/>
      <c r="I45" s="13">
        <f t="shared" si="0"/>
        <v>111595698780</v>
      </c>
      <c r="J45" s="13"/>
      <c r="K45" s="13">
        <v>53694591</v>
      </c>
      <c r="L45" s="13"/>
      <c r="M45" s="13">
        <v>344718570824</v>
      </c>
      <c r="N45" s="13"/>
      <c r="O45" s="13">
        <v>-185150375400</v>
      </c>
      <c r="P45" s="13"/>
      <c r="Q45" s="13">
        <f t="shared" si="1"/>
        <v>159568195424</v>
      </c>
    </row>
    <row r="46" spans="1:17" s="354" customFormat="1" x14ac:dyDescent="0.5">
      <c r="A46" s="368" t="s">
        <v>104</v>
      </c>
      <c r="C46" s="13">
        <v>18762581</v>
      </c>
      <c r="D46" s="13"/>
      <c r="E46" s="13">
        <v>137211315859</v>
      </c>
      <c r="F46" s="13"/>
      <c r="G46" s="13">
        <v>-107423241860</v>
      </c>
      <c r="H46" s="13"/>
      <c r="I46" s="13">
        <f t="shared" si="0"/>
        <v>29788073999</v>
      </c>
      <c r="J46" s="13"/>
      <c r="K46" s="13">
        <v>18762581</v>
      </c>
      <c r="L46" s="13"/>
      <c r="M46" s="13">
        <v>137211315859</v>
      </c>
      <c r="N46" s="13"/>
      <c r="O46" s="13">
        <v>-95733509188</v>
      </c>
      <c r="P46" s="13"/>
      <c r="Q46" s="13">
        <f t="shared" si="1"/>
        <v>41477806671</v>
      </c>
    </row>
    <row r="47" spans="1:17" s="354" customFormat="1" x14ac:dyDescent="0.5">
      <c r="A47" s="368" t="s">
        <v>336</v>
      </c>
      <c r="C47" s="13">
        <v>27342919</v>
      </c>
      <c r="D47" s="13"/>
      <c r="E47" s="13">
        <v>62878571576</v>
      </c>
      <c r="F47" s="13"/>
      <c r="G47" s="13">
        <v>-57202545481</v>
      </c>
      <c r="H47" s="13"/>
      <c r="I47" s="13">
        <f t="shared" si="0"/>
        <v>5676026095</v>
      </c>
      <c r="J47" s="13"/>
      <c r="K47" s="13">
        <v>27342919</v>
      </c>
      <c r="L47" s="13"/>
      <c r="M47" s="13">
        <v>62878571576</v>
      </c>
      <c r="N47" s="13"/>
      <c r="O47" s="13">
        <v>-54518874014</v>
      </c>
      <c r="P47" s="13"/>
      <c r="Q47" s="13">
        <f t="shared" si="1"/>
        <v>8359697562</v>
      </c>
    </row>
    <row r="48" spans="1:17" s="354" customFormat="1" x14ac:dyDescent="0.5">
      <c r="A48" s="368" t="s">
        <v>171</v>
      </c>
      <c r="C48" s="13">
        <v>891268</v>
      </c>
      <c r="D48" s="13"/>
      <c r="E48" s="13">
        <v>12956145005</v>
      </c>
      <c r="F48" s="13"/>
      <c r="G48" s="13">
        <v>-13274521265</v>
      </c>
      <c r="H48" s="13"/>
      <c r="I48" s="13">
        <f t="shared" si="0"/>
        <v>-318376260</v>
      </c>
      <c r="J48" s="13"/>
      <c r="K48" s="13">
        <v>891268</v>
      </c>
      <c r="L48" s="13"/>
      <c r="M48" s="13">
        <v>12956145005</v>
      </c>
      <c r="N48" s="13"/>
      <c r="O48" s="13">
        <v>-10073421542</v>
      </c>
      <c r="P48" s="13"/>
      <c r="Q48" s="13">
        <f t="shared" si="1"/>
        <v>2882723463</v>
      </c>
    </row>
    <row r="49" spans="1:20" s="354" customFormat="1" x14ac:dyDescent="0.5">
      <c r="A49" s="368" t="s">
        <v>337</v>
      </c>
      <c r="C49" s="13">
        <v>39607975</v>
      </c>
      <c r="D49" s="13"/>
      <c r="E49" s="13">
        <v>146281319529</v>
      </c>
      <c r="F49" s="13"/>
      <c r="G49" s="13">
        <v>-108787397222</v>
      </c>
      <c r="H49" s="13"/>
      <c r="I49" s="13">
        <f t="shared" si="0"/>
        <v>37493922307</v>
      </c>
      <c r="J49" s="13"/>
      <c r="K49" s="13">
        <v>39607975</v>
      </c>
      <c r="L49" s="13"/>
      <c r="M49" s="13">
        <v>146281319529</v>
      </c>
      <c r="N49" s="13"/>
      <c r="O49" s="13">
        <v>-99477050262</v>
      </c>
      <c r="P49" s="13"/>
      <c r="Q49" s="13">
        <f t="shared" si="1"/>
        <v>46804269267</v>
      </c>
    </row>
    <row r="50" spans="1:20" x14ac:dyDescent="0.5">
      <c r="A50" s="368" t="s">
        <v>282</v>
      </c>
      <c r="B50" s="354"/>
      <c r="C50" s="13">
        <v>287581418</v>
      </c>
      <c r="D50" s="13"/>
      <c r="E50" s="13">
        <v>3307304014077</v>
      </c>
      <c r="F50" s="13"/>
      <c r="G50" s="13">
        <v>-2562576847346</v>
      </c>
      <c r="H50" s="13"/>
      <c r="I50" s="13">
        <f t="shared" si="0"/>
        <v>744727166731</v>
      </c>
      <c r="J50" s="13"/>
      <c r="K50" s="13">
        <v>287581418</v>
      </c>
      <c r="L50" s="13"/>
      <c r="M50" s="13">
        <v>3307304014077</v>
      </c>
      <c r="N50" s="13"/>
      <c r="O50" s="13">
        <v>-2073153417965</v>
      </c>
      <c r="P50" s="13"/>
      <c r="Q50" s="13">
        <f t="shared" si="1"/>
        <v>1234150596112</v>
      </c>
      <c r="T50" s="354"/>
    </row>
    <row r="51" spans="1:20" x14ac:dyDescent="0.5">
      <c r="A51" s="368" t="s">
        <v>176</v>
      </c>
      <c r="B51" s="354"/>
      <c r="C51" s="13">
        <v>101367056</v>
      </c>
      <c r="D51" s="13"/>
      <c r="E51" s="13">
        <v>1049085786697</v>
      </c>
      <c r="F51" s="13"/>
      <c r="G51" s="13">
        <v>-899143525702</v>
      </c>
      <c r="H51" s="13"/>
      <c r="I51" s="13">
        <f t="shared" si="0"/>
        <v>149942260995</v>
      </c>
      <c r="J51" s="13"/>
      <c r="K51" s="13">
        <v>101367056</v>
      </c>
      <c r="L51" s="13"/>
      <c r="M51" s="13">
        <v>1049090391481</v>
      </c>
      <c r="N51" s="13"/>
      <c r="O51" s="13">
        <v>-876027643650</v>
      </c>
      <c r="P51" s="13"/>
      <c r="Q51" s="13">
        <f t="shared" si="1"/>
        <v>173062747831</v>
      </c>
      <c r="R51" s="369"/>
      <c r="T51" s="354"/>
    </row>
    <row r="52" spans="1:20" x14ac:dyDescent="0.5">
      <c r="A52" s="368" t="s">
        <v>178</v>
      </c>
      <c r="B52" s="354"/>
      <c r="C52" s="13">
        <v>36512512</v>
      </c>
      <c r="D52" s="13"/>
      <c r="E52" s="13">
        <v>269553210902</v>
      </c>
      <c r="F52" s="13"/>
      <c r="G52" s="13">
        <v>-249575149547</v>
      </c>
      <c r="H52" s="13"/>
      <c r="I52" s="13">
        <f t="shared" si="0"/>
        <v>19978061355</v>
      </c>
      <c r="J52" s="13"/>
      <c r="K52" s="13">
        <v>36512512</v>
      </c>
      <c r="L52" s="13"/>
      <c r="M52" s="13">
        <v>269553210902</v>
      </c>
      <c r="N52" s="13"/>
      <c r="O52" s="13">
        <v>-273959977025</v>
      </c>
      <c r="P52" s="13"/>
      <c r="Q52" s="13">
        <f t="shared" si="1"/>
        <v>-4406766123</v>
      </c>
      <c r="T52" s="354"/>
    </row>
    <row r="53" spans="1:20" x14ac:dyDescent="0.5">
      <c r="A53" s="368" t="s">
        <v>88</v>
      </c>
      <c r="B53" s="354"/>
      <c r="C53" s="13">
        <v>769106</v>
      </c>
      <c r="D53" s="13"/>
      <c r="E53" s="13">
        <v>35670136292</v>
      </c>
      <c r="F53" s="13"/>
      <c r="G53" s="13">
        <v>-34601711158</v>
      </c>
      <c r="H53" s="13"/>
      <c r="I53" s="13">
        <f t="shared" si="0"/>
        <v>1068425134</v>
      </c>
      <c r="J53" s="13"/>
      <c r="K53" s="13">
        <v>769106</v>
      </c>
      <c r="L53" s="13"/>
      <c r="M53" s="13">
        <v>35670136292</v>
      </c>
      <c r="N53" s="13"/>
      <c r="O53" s="13">
        <v>-38638364020</v>
      </c>
      <c r="P53" s="13"/>
      <c r="Q53" s="13">
        <f t="shared" si="1"/>
        <v>-2968227728</v>
      </c>
      <c r="T53" s="354"/>
    </row>
    <row r="54" spans="1:20" x14ac:dyDescent="0.5">
      <c r="A54" s="368" t="s">
        <v>180</v>
      </c>
      <c r="B54" s="354"/>
      <c r="C54" s="13">
        <v>14853971</v>
      </c>
      <c r="D54" s="13"/>
      <c r="E54" s="13">
        <v>244964669750</v>
      </c>
      <c r="F54" s="13"/>
      <c r="G54" s="13">
        <v>-221723529638</v>
      </c>
      <c r="H54" s="13"/>
      <c r="I54" s="13">
        <f t="shared" si="0"/>
        <v>23241140112</v>
      </c>
      <c r="J54" s="13"/>
      <c r="K54" s="13">
        <v>14853971</v>
      </c>
      <c r="L54" s="13"/>
      <c r="M54" s="13">
        <v>244964669750</v>
      </c>
      <c r="N54" s="13"/>
      <c r="O54" s="13">
        <v>-241756459778</v>
      </c>
      <c r="P54" s="13"/>
      <c r="Q54" s="13">
        <f t="shared" si="1"/>
        <v>3208209972</v>
      </c>
      <c r="T54" s="354"/>
    </row>
    <row r="55" spans="1:20" x14ac:dyDescent="0.5">
      <c r="A55" s="368" t="s">
        <v>181</v>
      </c>
      <c r="B55" s="354"/>
      <c r="C55" s="13">
        <v>644068</v>
      </c>
      <c r="D55" s="13"/>
      <c r="E55" s="13">
        <v>24541031210</v>
      </c>
      <c r="F55" s="13"/>
      <c r="G55" s="13">
        <v>-22968871399</v>
      </c>
      <c r="H55" s="13"/>
      <c r="I55" s="13">
        <f t="shared" si="0"/>
        <v>1572159811</v>
      </c>
      <c r="J55" s="13"/>
      <c r="K55" s="13">
        <v>644068</v>
      </c>
      <c r="L55" s="13"/>
      <c r="M55" s="13">
        <v>24541031210</v>
      </c>
      <c r="N55" s="13"/>
      <c r="O55" s="13">
        <v>-21102171819</v>
      </c>
      <c r="P55" s="13"/>
      <c r="Q55" s="13">
        <f t="shared" si="1"/>
        <v>3438859391</v>
      </c>
      <c r="T55" s="354"/>
    </row>
    <row r="56" spans="1:20" x14ac:dyDescent="0.5">
      <c r="A56" s="368" t="s">
        <v>182</v>
      </c>
      <c r="B56" s="354"/>
      <c r="C56" s="13">
        <v>13258122</v>
      </c>
      <c r="D56" s="13"/>
      <c r="E56" s="13">
        <v>107876221081</v>
      </c>
      <c r="F56" s="13"/>
      <c r="G56" s="13">
        <v>-104848591125</v>
      </c>
      <c r="H56" s="13"/>
      <c r="I56" s="13">
        <f t="shared" si="0"/>
        <v>3027629956</v>
      </c>
      <c r="J56" s="13"/>
      <c r="K56" s="13">
        <v>13258122</v>
      </c>
      <c r="L56" s="13"/>
      <c r="M56" s="13">
        <v>107876221081</v>
      </c>
      <c r="N56" s="13"/>
      <c r="O56" s="13">
        <v>-94196907012</v>
      </c>
      <c r="P56" s="13"/>
      <c r="Q56" s="13">
        <f t="shared" si="1"/>
        <v>13679314069</v>
      </c>
      <c r="T56" s="354"/>
    </row>
    <row r="57" spans="1:20" x14ac:dyDescent="0.5">
      <c r="A57" s="368" t="s">
        <v>184</v>
      </c>
      <c r="B57" s="354"/>
      <c r="C57" s="13">
        <v>6574312</v>
      </c>
      <c r="D57" s="13"/>
      <c r="E57" s="13">
        <v>160869326735</v>
      </c>
      <c r="F57" s="13"/>
      <c r="G57" s="13">
        <v>-128213193405</v>
      </c>
      <c r="H57" s="13"/>
      <c r="I57" s="13">
        <f t="shared" si="0"/>
        <v>32656133330</v>
      </c>
      <c r="J57" s="13"/>
      <c r="K57" s="13">
        <v>6574312</v>
      </c>
      <c r="L57" s="13"/>
      <c r="M57" s="13">
        <v>160869326735</v>
      </c>
      <c r="N57" s="13"/>
      <c r="O57" s="13">
        <v>-143253439727</v>
      </c>
      <c r="P57" s="13"/>
      <c r="Q57" s="13">
        <f t="shared" si="1"/>
        <v>17615887008</v>
      </c>
      <c r="T57" s="354"/>
    </row>
    <row r="58" spans="1:20" x14ac:dyDescent="0.5">
      <c r="A58" s="368" t="s">
        <v>185</v>
      </c>
      <c r="B58" s="354"/>
      <c r="C58" s="13">
        <v>766942</v>
      </c>
      <c r="D58" s="13"/>
      <c r="E58" s="13">
        <v>45090052150</v>
      </c>
      <c r="F58" s="13"/>
      <c r="G58" s="13">
        <v>-40432649296</v>
      </c>
      <c r="H58" s="13"/>
      <c r="I58" s="13">
        <f t="shared" si="0"/>
        <v>4657402854</v>
      </c>
      <c r="J58" s="13"/>
      <c r="K58" s="13">
        <v>766942</v>
      </c>
      <c r="L58" s="13"/>
      <c r="M58" s="13">
        <v>45090052150</v>
      </c>
      <c r="N58" s="13"/>
      <c r="O58" s="13">
        <v>-38057944463</v>
      </c>
      <c r="P58" s="13"/>
      <c r="Q58" s="13">
        <f t="shared" si="1"/>
        <v>7032107687</v>
      </c>
      <c r="T58" s="354"/>
    </row>
    <row r="59" spans="1:20" x14ac:dyDescent="0.5">
      <c r="A59" s="368" t="s">
        <v>186</v>
      </c>
      <c r="B59" s="354"/>
      <c r="C59" s="13">
        <v>0</v>
      </c>
      <c r="D59" s="13"/>
      <c r="E59" s="13">
        <v>0</v>
      </c>
      <c r="F59" s="13"/>
      <c r="G59" s="13">
        <v>27599105713</v>
      </c>
      <c r="H59" s="13"/>
      <c r="I59" s="13">
        <f t="shared" si="0"/>
        <v>27599105713</v>
      </c>
      <c r="J59" s="13"/>
      <c r="K59" s="13">
        <v>0</v>
      </c>
      <c r="L59" s="13"/>
      <c r="M59" s="13">
        <v>0</v>
      </c>
      <c r="N59" s="13"/>
      <c r="O59" s="13">
        <v>0</v>
      </c>
      <c r="P59" s="13"/>
      <c r="Q59" s="13">
        <f t="shared" si="1"/>
        <v>0</v>
      </c>
      <c r="T59" s="354"/>
    </row>
    <row r="60" spans="1:20" x14ac:dyDescent="0.5">
      <c r="A60" s="368" t="s">
        <v>83</v>
      </c>
      <c r="B60" s="354"/>
      <c r="C60" s="13">
        <v>28719014</v>
      </c>
      <c r="D60" s="13"/>
      <c r="E60" s="13">
        <v>598437336460</v>
      </c>
      <c r="F60" s="13"/>
      <c r="G60" s="13">
        <v>-455904621720</v>
      </c>
      <c r="H60" s="13"/>
      <c r="I60" s="13">
        <f t="shared" si="0"/>
        <v>142532714740</v>
      </c>
      <c r="J60" s="13"/>
      <c r="K60" s="13">
        <v>28719014</v>
      </c>
      <c r="L60" s="13"/>
      <c r="M60" s="13">
        <v>598437336460</v>
      </c>
      <c r="N60" s="13"/>
      <c r="O60" s="13">
        <v>-477613276380</v>
      </c>
      <c r="P60" s="13"/>
      <c r="Q60" s="13">
        <f t="shared" si="1"/>
        <v>120824060080</v>
      </c>
      <c r="T60" s="354"/>
    </row>
    <row r="61" spans="1:20" x14ac:dyDescent="0.5">
      <c r="A61" s="368" t="s">
        <v>187</v>
      </c>
      <c r="B61" s="354"/>
      <c r="C61" s="13">
        <v>2247829</v>
      </c>
      <c r="D61" s="13"/>
      <c r="E61" s="13">
        <v>33590626428</v>
      </c>
      <c r="F61" s="13"/>
      <c r="G61" s="13">
        <v>-29731942250</v>
      </c>
      <c r="H61" s="13"/>
      <c r="I61" s="13">
        <f t="shared" si="0"/>
        <v>3858684178</v>
      </c>
      <c r="J61" s="13"/>
      <c r="K61" s="13">
        <v>2247829</v>
      </c>
      <c r="L61" s="13"/>
      <c r="M61" s="13">
        <v>33590626428</v>
      </c>
      <c r="N61" s="13"/>
      <c r="O61" s="13">
        <v>-25785603978</v>
      </c>
      <c r="P61" s="13"/>
      <c r="Q61" s="13">
        <f t="shared" si="1"/>
        <v>7805022450</v>
      </c>
      <c r="T61" s="354"/>
    </row>
    <row r="62" spans="1:20" x14ac:dyDescent="0.5">
      <c r="A62" s="368" t="s">
        <v>188</v>
      </c>
      <c r="B62" s="354"/>
      <c r="C62" s="13">
        <v>69528593</v>
      </c>
      <c r="D62" s="13"/>
      <c r="E62" s="13">
        <v>247885155157</v>
      </c>
      <c r="F62" s="13"/>
      <c r="G62" s="13">
        <v>-221806505382</v>
      </c>
      <c r="H62" s="13"/>
      <c r="I62" s="13">
        <f t="shared" si="0"/>
        <v>26078649775</v>
      </c>
      <c r="J62" s="13"/>
      <c r="K62" s="13">
        <v>69528593</v>
      </c>
      <c r="L62" s="13"/>
      <c r="M62" s="13">
        <v>247885155157</v>
      </c>
      <c r="N62" s="13"/>
      <c r="O62" s="13">
        <v>-188106712280</v>
      </c>
      <c r="P62" s="13"/>
      <c r="Q62" s="13">
        <f t="shared" si="1"/>
        <v>59778442877</v>
      </c>
      <c r="T62" s="354"/>
    </row>
    <row r="63" spans="1:20" x14ac:dyDescent="0.5">
      <c r="A63" s="368" t="s">
        <v>189</v>
      </c>
      <c r="B63" s="354"/>
      <c r="C63" s="13">
        <v>17474751</v>
      </c>
      <c r="D63" s="13"/>
      <c r="E63" s="13">
        <v>152935899764</v>
      </c>
      <c r="F63" s="13"/>
      <c r="G63" s="13">
        <v>-121030904804</v>
      </c>
      <c r="H63" s="13"/>
      <c r="I63" s="13">
        <f t="shared" si="0"/>
        <v>31904994960</v>
      </c>
      <c r="J63" s="13"/>
      <c r="K63" s="13">
        <v>17474751</v>
      </c>
      <c r="L63" s="13"/>
      <c r="M63" s="13">
        <v>152935899764</v>
      </c>
      <c r="N63" s="13"/>
      <c r="O63" s="13">
        <v>-161721926714</v>
      </c>
      <c r="P63" s="13"/>
      <c r="Q63" s="13">
        <f t="shared" si="1"/>
        <v>-8786026950</v>
      </c>
      <c r="T63" s="354"/>
    </row>
    <row r="64" spans="1:20" x14ac:dyDescent="0.5">
      <c r="A64" s="368" t="s">
        <v>190</v>
      </c>
      <c r="B64" s="354"/>
      <c r="C64" s="13">
        <v>12194968</v>
      </c>
      <c r="D64" s="13"/>
      <c r="E64" s="13">
        <v>544773554402</v>
      </c>
      <c r="F64" s="13"/>
      <c r="G64" s="13">
        <v>-435725721185</v>
      </c>
      <c r="H64" s="13"/>
      <c r="I64" s="13">
        <f t="shared" si="0"/>
        <v>109047833217</v>
      </c>
      <c r="J64" s="13"/>
      <c r="K64" s="13">
        <v>12194968</v>
      </c>
      <c r="L64" s="13"/>
      <c r="M64" s="13">
        <v>544773554402</v>
      </c>
      <c r="N64" s="13"/>
      <c r="O64" s="13">
        <v>-409885593824</v>
      </c>
      <c r="P64" s="13"/>
      <c r="Q64" s="13">
        <f t="shared" si="1"/>
        <v>134887960578</v>
      </c>
      <c r="T64" s="354"/>
    </row>
    <row r="65" spans="1:20" x14ac:dyDescent="0.5">
      <c r="A65" s="368" t="s">
        <v>194</v>
      </c>
      <c r="B65" s="354"/>
      <c r="C65" s="13">
        <v>3627418</v>
      </c>
      <c r="D65" s="13"/>
      <c r="E65" s="13">
        <v>15696887717</v>
      </c>
      <c r="F65" s="13"/>
      <c r="G65" s="13">
        <v>-13134130539</v>
      </c>
      <c r="H65" s="13"/>
      <c r="I65" s="13">
        <f t="shared" si="0"/>
        <v>2562757178</v>
      </c>
      <c r="J65" s="13"/>
      <c r="K65" s="13">
        <v>3627418</v>
      </c>
      <c r="L65" s="13"/>
      <c r="M65" s="13">
        <v>15696887717</v>
      </c>
      <c r="N65" s="13"/>
      <c r="O65" s="13">
        <v>-12890968894</v>
      </c>
      <c r="P65" s="13"/>
      <c r="Q65" s="13">
        <f t="shared" si="1"/>
        <v>2805918823</v>
      </c>
      <c r="T65" s="354"/>
    </row>
    <row r="66" spans="1:20" x14ac:dyDescent="0.5">
      <c r="A66" s="368" t="s">
        <v>84</v>
      </c>
      <c r="B66" s="354"/>
      <c r="C66" s="13">
        <v>18338067</v>
      </c>
      <c r="D66" s="13"/>
      <c r="E66" s="13">
        <v>278949489668</v>
      </c>
      <c r="F66" s="13"/>
      <c r="G66" s="13">
        <v>-222540917068</v>
      </c>
      <c r="H66" s="13"/>
      <c r="I66" s="13">
        <f t="shared" si="0"/>
        <v>56408572600</v>
      </c>
      <c r="J66" s="13"/>
      <c r="K66" s="13">
        <v>18338067</v>
      </c>
      <c r="L66" s="13"/>
      <c r="M66" s="13">
        <v>278949489668</v>
      </c>
      <c r="N66" s="13"/>
      <c r="O66" s="13">
        <v>-197310484389</v>
      </c>
      <c r="P66" s="13"/>
      <c r="Q66" s="13">
        <f t="shared" si="1"/>
        <v>81639005279</v>
      </c>
      <c r="T66" s="354"/>
    </row>
    <row r="67" spans="1:20" x14ac:dyDescent="0.5">
      <c r="A67" s="368" t="s">
        <v>87</v>
      </c>
      <c r="B67" s="354"/>
      <c r="C67" s="13">
        <v>4309448</v>
      </c>
      <c r="D67" s="13"/>
      <c r="E67" s="13">
        <v>237496591609</v>
      </c>
      <c r="F67" s="13"/>
      <c r="G67" s="13">
        <v>-232286537635</v>
      </c>
      <c r="H67" s="13"/>
      <c r="I67" s="13">
        <f t="shared" si="0"/>
        <v>5210053974</v>
      </c>
      <c r="J67" s="13"/>
      <c r="K67" s="13">
        <v>4309448</v>
      </c>
      <c r="L67" s="13"/>
      <c r="M67" s="13">
        <v>237496591609</v>
      </c>
      <c r="N67" s="13"/>
      <c r="O67" s="13">
        <v>-269314400623</v>
      </c>
      <c r="P67" s="13"/>
      <c r="Q67" s="13">
        <f t="shared" si="1"/>
        <v>-31817809014</v>
      </c>
      <c r="T67" s="354"/>
    </row>
    <row r="68" spans="1:20" x14ac:dyDescent="0.5">
      <c r="A68" s="368" t="s">
        <v>196</v>
      </c>
      <c r="B68" s="354"/>
      <c r="C68" s="13">
        <v>1650817</v>
      </c>
      <c r="D68" s="13"/>
      <c r="E68" s="13">
        <v>11761243410</v>
      </c>
      <c r="F68" s="13"/>
      <c r="G68" s="13">
        <v>-10925834755</v>
      </c>
      <c r="H68" s="13"/>
      <c r="I68" s="13">
        <f t="shared" si="0"/>
        <v>835408655</v>
      </c>
      <c r="J68" s="13"/>
      <c r="K68" s="13">
        <v>1650817</v>
      </c>
      <c r="L68" s="13"/>
      <c r="M68" s="13">
        <v>11761243410</v>
      </c>
      <c r="N68" s="13"/>
      <c r="O68" s="13">
        <v>-11841831595</v>
      </c>
      <c r="P68" s="13"/>
      <c r="Q68" s="13">
        <f t="shared" si="1"/>
        <v>-80588185</v>
      </c>
      <c r="T68" s="354"/>
    </row>
    <row r="69" spans="1:20" x14ac:dyDescent="0.5">
      <c r="A69" s="368" t="s">
        <v>85</v>
      </c>
      <c r="B69" s="354"/>
      <c r="C69" s="13">
        <v>16842774</v>
      </c>
      <c r="D69" s="13"/>
      <c r="E69" s="13">
        <v>55602751525</v>
      </c>
      <c r="F69" s="13"/>
      <c r="G69" s="13">
        <v>-45940998077</v>
      </c>
      <c r="H69" s="13"/>
      <c r="I69" s="13">
        <f t="shared" si="0"/>
        <v>9661753448</v>
      </c>
      <c r="J69" s="13"/>
      <c r="K69" s="13">
        <v>16842774</v>
      </c>
      <c r="L69" s="13"/>
      <c r="M69" s="13">
        <v>55602751525</v>
      </c>
      <c r="N69" s="13"/>
      <c r="O69" s="13">
        <v>-58768584811</v>
      </c>
      <c r="P69" s="13"/>
      <c r="Q69" s="13">
        <f t="shared" si="1"/>
        <v>-3165833286</v>
      </c>
      <c r="T69" s="354"/>
    </row>
    <row r="70" spans="1:20" x14ac:dyDescent="0.5">
      <c r="A70" s="368" t="s">
        <v>197</v>
      </c>
      <c r="B70" s="354"/>
      <c r="C70" s="13">
        <v>11388752</v>
      </c>
      <c r="D70" s="13"/>
      <c r="E70" s="13">
        <v>213696557471</v>
      </c>
      <c r="F70" s="13"/>
      <c r="G70" s="13">
        <v>-205673048440</v>
      </c>
      <c r="H70" s="13"/>
      <c r="I70" s="13">
        <f t="shared" si="0"/>
        <v>8023509031</v>
      </c>
      <c r="J70" s="13"/>
      <c r="K70" s="13">
        <v>11388752</v>
      </c>
      <c r="L70" s="13"/>
      <c r="M70" s="13">
        <v>213696557471</v>
      </c>
      <c r="N70" s="13"/>
      <c r="O70" s="13">
        <v>-219995519175</v>
      </c>
      <c r="P70" s="13"/>
      <c r="Q70" s="13">
        <f t="shared" si="1"/>
        <v>-6298961704</v>
      </c>
      <c r="T70" s="354"/>
    </row>
    <row r="71" spans="1:20" x14ac:dyDescent="0.5">
      <c r="A71" s="368" t="s">
        <v>199</v>
      </c>
      <c r="B71" s="354"/>
      <c r="C71" s="13">
        <v>2139648</v>
      </c>
      <c r="D71" s="13"/>
      <c r="E71" s="13">
        <v>6842778767</v>
      </c>
      <c r="F71" s="13"/>
      <c r="G71" s="13">
        <v>-5611375823</v>
      </c>
      <c r="H71" s="13"/>
      <c r="I71" s="13">
        <f t="shared" si="0"/>
        <v>1231402944</v>
      </c>
      <c r="J71" s="13"/>
      <c r="K71" s="13">
        <v>2139648</v>
      </c>
      <c r="L71" s="13"/>
      <c r="M71" s="13">
        <v>6842778767</v>
      </c>
      <c r="N71" s="13"/>
      <c r="O71" s="13">
        <v>-5948674858</v>
      </c>
      <c r="P71" s="13"/>
      <c r="Q71" s="13">
        <f t="shared" si="1"/>
        <v>894103909</v>
      </c>
      <c r="T71" s="354"/>
    </row>
    <row r="72" spans="1:20" x14ac:dyDescent="0.5">
      <c r="A72" s="368" t="s">
        <v>201</v>
      </c>
      <c r="B72" s="354"/>
      <c r="C72" s="13">
        <v>30001415</v>
      </c>
      <c r="D72" s="13"/>
      <c r="E72" s="13">
        <v>171174648359</v>
      </c>
      <c r="F72" s="13"/>
      <c r="G72" s="13">
        <v>-164393260338</v>
      </c>
      <c r="H72" s="13"/>
      <c r="I72" s="13">
        <f t="shared" ref="I72:I115" si="2">E72+G72</f>
        <v>6781388021</v>
      </c>
      <c r="J72" s="13"/>
      <c r="K72" s="13">
        <v>30001415</v>
      </c>
      <c r="L72" s="13"/>
      <c r="M72" s="13">
        <v>171174648359</v>
      </c>
      <c r="N72" s="13"/>
      <c r="O72" s="13">
        <v>-164393992161</v>
      </c>
      <c r="P72" s="13"/>
      <c r="Q72" s="13">
        <f t="shared" ref="Q72:Q117" si="3">M72+O72</f>
        <v>6780656198</v>
      </c>
      <c r="T72" s="354"/>
    </row>
    <row r="73" spans="1:20" x14ac:dyDescent="0.5">
      <c r="A73" s="368" t="s">
        <v>338</v>
      </c>
      <c r="B73" s="354"/>
      <c r="C73" s="13">
        <v>1000000</v>
      </c>
      <c r="D73" s="13"/>
      <c r="E73" s="13">
        <v>46190168500</v>
      </c>
      <c r="F73" s="13"/>
      <c r="G73" s="13">
        <v>-37954327500</v>
      </c>
      <c r="H73" s="13"/>
      <c r="I73" s="13">
        <f t="shared" si="2"/>
        <v>8235841000</v>
      </c>
      <c r="J73" s="13"/>
      <c r="K73" s="13">
        <v>1000000</v>
      </c>
      <c r="L73" s="13"/>
      <c r="M73" s="13">
        <v>46190168500</v>
      </c>
      <c r="N73" s="13"/>
      <c r="O73" s="13">
        <v>-33180100080</v>
      </c>
      <c r="P73" s="13"/>
      <c r="Q73" s="13">
        <f t="shared" si="3"/>
        <v>13010068420</v>
      </c>
      <c r="T73" s="354"/>
    </row>
    <row r="74" spans="1:20" x14ac:dyDescent="0.5">
      <c r="A74" s="368" t="s">
        <v>203</v>
      </c>
      <c r="B74" s="354"/>
      <c r="C74" s="13">
        <v>1995833</v>
      </c>
      <c r="D74" s="13"/>
      <c r="E74" s="13">
        <v>9530700080</v>
      </c>
      <c r="F74" s="13"/>
      <c r="G74" s="13">
        <v>-8068849297</v>
      </c>
      <c r="H74" s="13"/>
      <c r="I74" s="13">
        <f t="shared" si="2"/>
        <v>1461850783</v>
      </c>
      <c r="J74" s="13"/>
      <c r="K74" s="13">
        <v>1995833</v>
      </c>
      <c r="L74" s="13"/>
      <c r="M74" s="13">
        <v>9530700080</v>
      </c>
      <c r="N74" s="13"/>
      <c r="O74" s="13">
        <v>-7623880822</v>
      </c>
      <c r="P74" s="13"/>
      <c r="Q74" s="13">
        <f t="shared" si="3"/>
        <v>1906819258</v>
      </c>
      <c r="T74" s="354"/>
    </row>
    <row r="75" spans="1:20" x14ac:dyDescent="0.5">
      <c r="A75" s="368" t="s">
        <v>204</v>
      </c>
      <c r="B75" s="354"/>
      <c r="C75" s="13">
        <v>1956745</v>
      </c>
      <c r="D75" s="13"/>
      <c r="E75" s="13">
        <v>10737155072</v>
      </c>
      <c r="F75" s="13"/>
      <c r="G75" s="13">
        <v>-10407079779</v>
      </c>
      <c r="H75" s="13"/>
      <c r="I75" s="13">
        <f t="shared" si="2"/>
        <v>330075293</v>
      </c>
      <c r="J75" s="13"/>
      <c r="K75" s="13">
        <v>1956745</v>
      </c>
      <c r="L75" s="13"/>
      <c r="M75" s="13">
        <v>10737155072</v>
      </c>
      <c r="N75" s="13"/>
      <c r="O75" s="13">
        <v>-8867721695</v>
      </c>
      <c r="P75" s="13"/>
      <c r="Q75" s="13">
        <f t="shared" si="3"/>
        <v>1869433377</v>
      </c>
      <c r="T75" s="354"/>
    </row>
    <row r="76" spans="1:20" x14ac:dyDescent="0.5">
      <c r="A76" s="368" t="s">
        <v>206</v>
      </c>
      <c r="B76" s="354"/>
      <c r="C76" s="13">
        <v>15816269</v>
      </c>
      <c r="D76" s="13"/>
      <c r="E76" s="13">
        <v>166199557862</v>
      </c>
      <c r="F76" s="13"/>
      <c r="G76" s="13">
        <v>-155451785788</v>
      </c>
      <c r="H76" s="13"/>
      <c r="I76" s="13">
        <f t="shared" si="2"/>
        <v>10747772074</v>
      </c>
      <c r="J76" s="13"/>
      <c r="K76" s="13">
        <v>15816269</v>
      </c>
      <c r="L76" s="13"/>
      <c r="M76" s="13">
        <v>166199557862</v>
      </c>
      <c r="N76" s="13"/>
      <c r="O76" s="13">
        <v>-181391904637</v>
      </c>
      <c r="P76" s="13"/>
      <c r="Q76" s="13">
        <f t="shared" si="3"/>
        <v>-15192346775</v>
      </c>
      <c r="T76" s="354"/>
    </row>
    <row r="77" spans="1:20" x14ac:dyDescent="0.5">
      <c r="A77" s="368" t="s">
        <v>208</v>
      </c>
      <c r="B77" s="354"/>
      <c r="C77" s="13">
        <v>574459</v>
      </c>
      <c r="D77" s="13"/>
      <c r="E77" s="13">
        <v>51318759432</v>
      </c>
      <c r="F77" s="13"/>
      <c r="G77" s="13">
        <v>-49859512245</v>
      </c>
      <c r="H77" s="13"/>
      <c r="I77" s="13">
        <f t="shared" si="2"/>
        <v>1459247187</v>
      </c>
      <c r="J77" s="13"/>
      <c r="K77" s="13">
        <v>574459</v>
      </c>
      <c r="L77" s="13"/>
      <c r="M77" s="13">
        <v>51318759432</v>
      </c>
      <c r="N77" s="13"/>
      <c r="O77" s="13">
        <v>-45820327351</v>
      </c>
      <c r="P77" s="13"/>
      <c r="Q77" s="13">
        <f t="shared" si="3"/>
        <v>5498432081</v>
      </c>
      <c r="T77" s="354"/>
    </row>
    <row r="78" spans="1:20" x14ac:dyDescent="0.5">
      <c r="A78" s="368" t="s">
        <v>322</v>
      </c>
      <c r="B78" s="354"/>
      <c r="C78" s="13">
        <v>1011055</v>
      </c>
      <c r="D78" s="13"/>
      <c r="E78" s="13">
        <v>13433377508</v>
      </c>
      <c r="F78" s="13"/>
      <c r="G78" s="13">
        <v>-13365740804</v>
      </c>
      <c r="H78" s="13"/>
      <c r="I78" s="13">
        <f t="shared" si="2"/>
        <v>67636704</v>
      </c>
      <c r="J78" s="13"/>
      <c r="K78" s="13">
        <v>1011055</v>
      </c>
      <c r="L78" s="13"/>
      <c r="M78" s="13">
        <v>13433377508</v>
      </c>
      <c r="N78" s="13"/>
      <c r="O78" s="13">
        <v>-12437967795</v>
      </c>
      <c r="P78" s="13"/>
      <c r="Q78" s="13">
        <f t="shared" si="3"/>
        <v>995409713</v>
      </c>
      <c r="T78" s="354"/>
    </row>
    <row r="79" spans="1:20" x14ac:dyDescent="0.5">
      <c r="A79" s="368" t="s">
        <v>213</v>
      </c>
      <c r="B79" s="354"/>
      <c r="C79" s="13">
        <v>58889090</v>
      </c>
      <c r="D79" s="13"/>
      <c r="E79" s="13">
        <v>143747338247</v>
      </c>
      <c r="F79" s="13"/>
      <c r="G79" s="13">
        <v>-135533550822</v>
      </c>
      <c r="H79" s="13"/>
      <c r="I79" s="13">
        <f t="shared" si="2"/>
        <v>8213787425</v>
      </c>
      <c r="J79" s="13"/>
      <c r="K79" s="13">
        <v>58889090</v>
      </c>
      <c r="L79" s="13"/>
      <c r="M79" s="13">
        <v>143747338247</v>
      </c>
      <c r="N79" s="13"/>
      <c r="O79" s="13">
        <v>-137356185738</v>
      </c>
      <c r="P79" s="13"/>
      <c r="Q79" s="13">
        <f t="shared" si="3"/>
        <v>6391152509</v>
      </c>
      <c r="T79" s="354"/>
    </row>
    <row r="80" spans="1:20" x14ac:dyDescent="0.5">
      <c r="A80" s="368" t="s">
        <v>214</v>
      </c>
      <c r="B80" s="354"/>
      <c r="C80" s="13">
        <v>6080558</v>
      </c>
      <c r="D80" s="13"/>
      <c r="E80" s="13">
        <v>56715419696</v>
      </c>
      <c r="F80" s="13"/>
      <c r="G80" s="13">
        <v>-51224884387</v>
      </c>
      <c r="H80" s="13"/>
      <c r="I80" s="13">
        <f t="shared" si="2"/>
        <v>5490535309</v>
      </c>
      <c r="J80" s="13"/>
      <c r="K80" s="13">
        <v>6080558</v>
      </c>
      <c r="L80" s="13"/>
      <c r="M80" s="13">
        <v>56715419696</v>
      </c>
      <c r="N80" s="13"/>
      <c r="O80" s="13">
        <v>-40497337156</v>
      </c>
      <c r="P80" s="13"/>
      <c r="Q80" s="13">
        <f t="shared" si="3"/>
        <v>16218082540</v>
      </c>
      <c r="T80" s="354"/>
    </row>
    <row r="81" spans="1:20" x14ac:dyDescent="0.5">
      <c r="A81" s="368" t="s">
        <v>323</v>
      </c>
      <c r="B81" s="354"/>
      <c r="C81" s="13">
        <v>34196541</v>
      </c>
      <c r="D81" s="13"/>
      <c r="E81" s="13">
        <v>304711171611</v>
      </c>
      <c r="F81" s="13"/>
      <c r="G81" s="13">
        <v>-259895938684</v>
      </c>
      <c r="H81" s="13"/>
      <c r="I81" s="13">
        <f t="shared" si="2"/>
        <v>44815232927</v>
      </c>
      <c r="J81" s="13"/>
      <c r="K81" s="13">
        <v>34196541</v>
      </c>
      <c r="L81" s="13"/>
      <c r="M81" s="13">
        <v>304711171611</v>
      </c>
      <c r="N81" s="13"/>
      <c r="O81" s="13">
        <v>-198505546259</v>
      </c>
      <c r="P81" s="13"/>
      <c r="Q81" s="13">
        <f t="shared" si="3"/>
        <v>106205625352</v>
      </c>
      <c r="T81" s="354"/>
    </row>
    <row r="82" spans="1:20" x14ac:dyDescent="0.5">
      <c r="A82" s="368" t="s">
        <v>217</v>
      </c>
      <c r="B82" s="354"/>
      <c r="C82" s="13">
        <v>1</v>
      </c>
      <c r="D82" s="13"/>
      <c r="E82" s="13">
        <v>1632</v>
      </c>
      <c r="F82" s="13"/>
      <c r="G82" s="13">
        <v>8931782151</v>
      </c>
      <c r="H82" s="13"/>
      <c r="I82" s="13">
        <f t="shared" si="2"/>
        <v>8931783783</v>
      </c>
      <c r="J82" s="13"/>
      <c r="K82" s="13">
        <v>1</v>
      </c>
      <c r="L82" s="13"/>
      <c r="M82" s="13">
        <v>1632</v>
      </c>
      <c r="N82" s="13"/>
      <c r="O82" s="13">
        <v>-1801</v>
      </c>
      <c r="P82" s="13"/>
      <c r="Q82" s="13">
        <f t="shared" si="3"/>
        <v>-169</v>
      </c>
      <c r="T82" s="354"/>
    </row>
    <row r="83" spans="1:20" x14ac:dyDescent="0.5">
      <c r="A83" s="368" t="s">
        <v>218</v>
      </c>
      <c r="B83" s="354"/>
      <c r="C83" s="13">
        <v>10258619</v>
      </c>
      <c r="D83" s="13"/>
      <c r="E83" s="13">
        <v>213765717383</v>
      </c>
      <c r="F83" s="13"/>
      <c r="G83" s="13">
        <v>-179092069818</v>
      </c>
      <c r="H83" s="13"/>
      <c r="I83" s="13">
        <f t="shared" si="2"/>
        <v>34673647565</v>
      </c>
      <c r="J83" s="13"/>
      <c r="K83" s="13">
        <v>10258619</v>
      </c>
      <c r="L83" s="13"/>
      <c r="M83" s="13">
        <v>213765717383</v>
      </c>
      <c r="N83" s="13"/>
      <c r="O83" s="13">
        <v>-174841018560</v>
      </c>
      <c r="P83" s="13"/>
      <c r="Q83" s="13">
        <f t="shared" si="3"/>
        <v>38924698823</v>
      </c>
      <c r="T83" s="354"/>
    </row>
    <row r="84" spans="1:20" x14ac:dyDescent="0.5">
      <c r="A84" s="368" t="s">
        <v>324</v>
      </c>
      <c r="B84" s="354"/>
      <c r="C84" s="13">
        <v>28681051</v>
      </c>
      <c r="D84" s="13"/>
      <c r="E84" s="13">
        <v>227674771809</v>
      </c>
      <c r="F84" s="13"/>
      <c r="G84" s="13">
        <v>-197151902231</v>
      </c>
      <c r="H84" s="13"/>
      <c r="I84" s="13">
        <f t="shared" si="2"/>
        <v>30522869578</v>
      </c>
      <c r="J84" s="13"/>
      <c r="K84" s="13">
        <v>28681051</v>
      </c>
      <c r="L84" s="13"/>
      <c r="M84" s="13">
        <v>227674771809</v>
      </c>
      <c r="N84" s="13"/>
      <c r="O84" s="13">
        <v>-193006088822</v>
      </c>
      <c r="P84" s="13"/>
      <c r="Q84" s="13">
        <f t="shared" si="3"/>
        <v>34668682987</v>
      </c>
      <c r="T84" s="354"/>
    </row>
    <row r="85" spans="1:20" x14ac:dyDescent="0.5">
      <c r="A85" s="368" t="s">
        <v>82</v>
      </c>
      <c r="B85" s="354"/>
      <c r="C85" s="13">
        <v>6812368</v>
      </c>
      <c r="D85" s="13"/>
      <c r="E85" s="13">
        <v>197045499727</v>
      </c>
      <c r="F85" s="13"/>
      <c r="G85" s="13">
        <v>-176266233882</v>
      </c>
      <c r="H85" s="13"/>
      <c r="I85" s="13">
        <f t="shared" si="2"/>
        <v>20779265845</v>
      </c>
      <c r="J85" s="13"/>
      <c r="K85" s="13">
        <v>6812368</v>
      </c>
      <c r="L85" s="13"/>
      <c r="M85" s="13">
        <v>197045499727</v>
      </c>
      <c r="N85" s="13"/>
      <c r="O85" s="13">
        <v>-180194849885</v>
      </c>
      <c r="P85" s="13"/>
      <c r="Q85" s="13">
        <f t="shared" si="3"/>
        <v>16850649842</v>
      </c>
      <c r="T85" s="354"/>
    </row>
    <row r="86" spans="1:20" x14ac:dyDescent="0.5">
      <c r="A86" s="368" t="s">
        <v>220</v>
      </c>
      <c r="B86" s="354"/>
      <c r="C86" s="13">
        <v>0</v>
      </c>
      <c r="D86" s="13"/>
      <c r="E86" s="13">
        <v>0</v>
      </c>
      <c r="F86" s="13"/>
      <c r="G86" s="13">
        <v>6645591052</v>
      </c>
      <c r="H86" s="13"/>
      <c r="I86" s="13">
        <f t="shared" si="2"/>
        <v>6645591052</v>
      </c>
      <c r="J86" s="13"/>
      <c r="K86" s="13">
        <v>0</v>
      </c>
      <c r="L86" s="13"/>
      <c r="M86" s="13">
        <v>0</v>
      </c>
      <c r="N86" s="13"/>
      <c r="O86" s="13">
        <v>0</v>
      </c>
      <c r="P86" s="13"/>
      <c r="Q86" s="13">
        <f t="shared" si="3"/>
        <v>0</v>
      </c>
      <c r="T86" s="354"/>
    </row>
    <row r="87" spans="1:20" x14ac:dyDescent="0.5">
      <c r="A87" s="368" t="s">
        <v>81</v>
      </c>
      <c r="B87" s="354"/>
      <c r="C87" s="13">
        <v>44648625</v>
      </c>
      <c r="D87" s="13"/>
      <c r="E87" s="13">
        <v>213941558665</v>
      </c>
      <c r="F87" s="13"/>
      <c r="G87" s="13">
        <v>-169903888483</v>
      </c>
      <c r="H87" s="13"/>
      <c r="I87" s="13">
        <f t="shared" si="2"/>
        <v>44037670182</v>
      </c>
      <c r="J87" s="13"/>
      <c r="K87" s="13">
        <v>44648625</v>
      </c>
      <c r="L87" s="13"/>
      <c r="M87" s="13">
        <v>213941558665</v>
      </c>
      <c r="N87" s="13"/>
      <c r="O87" s="13">
        <v>-117234667622</v>
      </c>
      <c r="P87" s="13"/>
      <c r="Q87" s="13">
        <f t="shared" si="3"/>
        <v>96706891043</v>
      </c>
      <c r="T87" s="354"/>
    </row>
    <row r="88" spans="1:20" x14ac:dyDescent="0.5">
      <c r="A88" s="368" t="s">
        <v>222</v>
      </c>
      <c r="B88" s="354"/>
      <c r="C88" s="13">
        <v>18325088</v>
      </c>
      <c r="D88" s="13"/>
      <c r="E88" s="13">
        <v>398944565435</v>
      </c>
      <c r="F88" s="13"/>
      <c r="G88" s="13">
        <v>-305260082093</v>
      </c>
      <c r="H88" s="13"/>
      <c r="I88" s="13">
        <f t="shared" si="2"/>
        <v>93684483342</v>
      </c>
      <c r="J88" s="13"/>
      <c r="K88" s="13">
        <v>18325088</v>
      </c>
      <c r="L88" s="13"/>
      <c r="M88" s="13">
        <v>398944565435</v>
      </c>
      <c r="N88" s="13"/>
      <c r="O88" s="13">
        <v>-375490525904</v>
      </c>
      <c r="P88" s="13"/>
      <c r="Q88" s="13">
        <f t="shared" si="3"/>
        <v>23454039531</v>
      </c>
      <c r="T88" s="354"/>
    </row>
    <row r="89" spans="1:20" x14ac:dyDescent="0.5">
      <c r="A89" s="368" t="s">
        <v>91</v>
      </c>
      <c r="B89" s="354"/>
      <c r="C89" s="13">
        <v>0</v>
      </c>
      <c r="D89" s="13"/>
      <c r="E89" s="13">
        <v>0</v>
      </c>
      <c r="F89" s="13"/>
      <c r="G89" s="13">
        <v>7471500199</v>
      </c>
      <c r="H89" s="13"/>
      <c r="I89" s="13">
        <f t="shared" si="2"/>
        <v>7471500199</v>
      </c>
      <c r="J89" s="13"/>
      <c r="K89" s="13">
        <v>0</v>
      </c>
      <c r="L89" s="13"/>
      <c r="M89" s="13">
        <v>0</v>
      </c>
      <c r="N89" s="13"/>
      <c r="O89" s="13">
        <v>0</v>
      </c>
      <c r="P89" s="13"/>
      <c r="Q89" s="13">
        <f t="shared" si="3"/>
        <v>0</v>
      </c>
      <c r="T89" s="354"/>
    </row>
    <row r="90" spans="1:20" x14ac:dyDescent="0.5">
      <c r="A90" s="368" t="s">
        <v>86</v>
      </c>
      <c r="B90" s="354"/>
      <c r="C90" s="13">
        <v>95317609</v>
      </c>
      <c r="D90" s="13"/>
      <c r="E90" s="13">
        <v>262934634797</v>
      </c>
      <c r="F90" s="13"/>
      <c r="G90" s="13">
        <v>-242126857941</v>
      </c>
      <c r="H90" s="13"/>
      <c r="I90" s="13">
        <f t="shared" si="2"/>
        <v>20807776856</v>
      </c>
      <c r="J90" s="13"/>
      <c r="K90" s="13">
        <v>95317609</v>
      </c>
      <c r="L90" s="13"/>
      <c r="M90" s="13">
        <v>262934634797</v>
      </c>
      <c r="N90" s="13"/>
      <c r="O90" s="13">
        <v>-243483980581</v>
      </c>
      <c r="P90" s="13"/>
      <c r="Q90" s="13">
        <f t="shared" si="3"/>
        <v>19450654216</v>
      </c>
      <c r="T90" s="354"/>
    </row>
    <row r="91" spans="1:20" x14ac:dyDescent="0.5">
      <c r="A91" s="368" t="s">
        <v>230</v>
      </c>
      <c r="B91" s="354"/>
      <c r="C91" s="13">
        <v>1715925</v>
      </c>
      <c r="D91" s="13"/>
      <c r="E91" s="13">
        <v>71222305441</v>
      </c>
      <c r="F91" s="13"/>
      <c r="G91" s="13">
        <v>-52424929108</v>
      </c>
      <c r="H91" s="13"/>
      <c r="I91" s="13">
        <f t="shared" si="2"/>
        <v>18797376333</v>
      </c>
      <c r="J91" s="13"/>
      <c r="K91" s="13">
        <v>1715925</v>
      </c>
      <c r="L91" s="13"/>
      <c r="M91" s="13">
        <v>71222305441</v>
      </c>
      <c r="N91" s="13"/>
      <c r="O91" s="13">
        <v>-63913150276</v>
      </c>
      <c r="P91" s="13"/>
      <c r="Q91" s="13">
        <f t="shared" si="3"/>
        <v>7309155165</v>
      </c>
      <c r="T91" s="354"/>
    </row>
    <row r="92" spans="1:20" x14ac:dyDescent="0.5">
      <c r="A92" s="368" t="s">
        <v>107</v>
      </c>
      <c r="B92" s="354"/>
      <c r="C92" s="13">
        <v>6041407</v>
      </c>
      <c r="D92" s="13"/>
      <c r="E92" s="13">
        <v>17204808875</v>
      </c>
      <c r="F92" s="13"/>
      <c r="G92" s="13">
        <v>-14986767313</v>
      </c>
      <c r="H92" s="13"/>
      <c r="I92" s="13">
        <f t="shared" si="2"/>
        <v>2218041562</v>
      </c>
      <c r="J92" s="13"/>
      <c r="K92" s="13">
        <v>6041407</v>
      </c>
      <c r="L92" s="13"/>
      <c r="M92" s="13">
        <v>17204808875</v>
      </c>
      <c r="N92" s="13"/>
      <c r="O92" s="13">
        <v>-13369471942</v>
      </c>
      <c r="P92" s="13"/>
      <c r="Q92" s="13">
        <f t="shared" si="3"/>
        <v>3835336933</v>
      </c>
      <c r="T92" s="354"/>
    </row>
    <row r="93" spans="1:20" x14ac:dyDescent="0.5">
      <c r="A93" s="368" t="s">
        <v>231</v>
      </c>
      <c r="B93" s="354"/>
      <c r="C93" s="13">
        <v>0</v>
      </c>
      <c r="D93" s="13"/>
      <c r="E93" s="13">
        <v>0</v>
      </c>
      <c r="F93" s="13"/>
      <c r="G93" s="13">
        <v>-9349341458</v>
      </c>
      <c r="H93" s="13"/>
      <c r="I93" s="13">
        <f t="shared" si="2"/>
        <v>-9349341458</v>
      </c>
      <c r="J93" s="13"/>
      <c r="K93" s="13">
        <v>0</v>
      </c>
      <c r="L93" s="13"/>
      <c r="M93" s="13">
        <v>0</v>
      </c>
      <c r="N93" s="13"/>
      <c r="O93" s="13">
        <v>0</v>
      </c>
      <c r="P93" s="13"/>
      <c r="Q93" s="13">
        <f t="shared" si="3"/>
        <v>0</v>
      </c>
      <c r="T93" s="354"/>
    </row>
    <row r="94" spans="1:20" x14ac:dyDescent="0.5">
      <c r="A94" s="368" t="s">
        <v>234</v>
      </c>
      <c r="B94" s="354"/>
      <c r="C94" s="13">
        <v>1472465</v>
      </c>
      <c r="D94" s="13"/>
      <c r="E94" s="13">
        <v>8971048674</v>
      </c>
      <c r="F94" s="13"/>
      <c r="G94" s="13">
        <v>-8839551218</v>
      </c>
      <c r="H94" s="13"/>
      <c r="I94" s="13">
        <f t="shared" si="2"/>
        <v>131497456</v>
      </c>
      <c r="J94" s="13"/>
      <c r="K94" s="13">
        <v>1472465</v>
      </c>
      <c r="L94" s="13"/>
      <c r="M94" s="13">
        <v>8971048674</v>
      </c>
      <c r="N94" s="13"/>
      <c r="O94" s="13">
        <v>-7742993286</v>
      </c>
      <c r="P94" s="13"/>
      <c r="Q94" s="13">
        <f t="shared" si="3"/>
        <v>1228055388</v>
      </c>
      <c r="T94" s="354"/>
    </row>
    <row r="95" spans="1:20" x14ac:dyDescent="0.5">
      <c r="A95" s="368" t="s">
        <v>339</v>
      </c>
      <c r="B95" s="354"/>
      <c r="C95" s="13">
        <v>29131482</v>
      </c>
      <c r="D95" s="13"/>
      <c r="E95" s="13">
        <v>236164435417</v>
      </c>
      <c r="F95" s="13"/>
      <c r="G95" s="13">
        <v>-217063062294</v>
      </c>
      <c r="H95" s="13"/>
      <c r="I95" s="13">
        <f t="shared" si="2"/>
        <v>19101373123</v>
      </c>
      <c r="J95" s="13"/>
      <c r="K95" s="13">
        <v>29131482</v>
      </c>
      <c r="L95" s="13"/>
      <c r="M95" s="13">
        <v>236164435417</v>
      </c>
      <c r="N95" s="13"/>
      <c r="O95" s="13">
        <v>-215825775255</v>
      </c>
      <c r="P95" s="13"/>
      <c r="Q95" s="13">
        <f t="shared" si="3"/>
        <v>20338660162</v>
      </c>
      <c r="T95" s="354"/>
    </row>
    <row r="96" spans="1:20" x14ac:dyDescent="0.5">
      <c r="A96" s="368" t="s">
        <v>238</v>
      </c>
      <c r="B96" s="354"/>
      <c r="C96" s="13">
        <v>19245373</v>
      </c>
      <c r="D96" s="13"/>
      <c r="E96" s="13">
        <v>594859285211</v>
      </c>
      <c r="F96" s="13"/>
      <c r="G96" s="13">
        <v>-503386541195</v>
      </c>
      <c r="H96" s="13"/>
      <c r="I96" s="13">
        <f t="shared" si="2"/>
        <v>91472744016</v>
      </c>
      <c r="J96" s="13"/>
      <c r="K96" s="13">
        <v>19245373</v>
      </c>
      <c r="L96" s="13"/>
      <c r="M96" s="13">
        <v>594859285211</v>
      </c>
      <c r="N96" s="13"/>
      <c r="O96" s="13">
        <v>-432502729152</v>
      </c>
      <c r="P96" s="13"/>
      <c r="Q96" s="13">
        <f t="shared" si="3"/>
        <v>162356556059</v>
      </c>
      <c r="T96" s="354"/>
    </row>
    <row r="97" spans="1:20" x14ac:dyDescent="0.5">
      <c r="A97" s="368" t="s">
        <v>240</v>
      </c>
      <c r="B97" s="354"/>
      <c r="C97" s="13">
        <v>1824690</v>
      </c>
      <c r="D97" s="13"/>
      <c r="E97" s="13">
        <v>425252133316</v>
      </c>
      <c r="F97" s="13"/>
      <c r="G97" s="13">
        <v>-343193066739</v>
      </c>
      <c r="H97" s="13"/>
      <c r="I97" s="13">
        <f t="shared" si="2"/>
        <v>82059066577</v>
      </c>
      <c r="J97" s="13"/>
      <c r="K97" s="13">
        <v>1824690</v>
      </c>
      <c r="L97" s="13"/>
      <c r="M97" s="13">
        <v>425252133316</v>
      </c>
      <c r="N97" s="13"/>
      <c r="O97" s="13">
        <v>-269317473571</v>
      </c>
      <c r="P97" s="13"/>
      <c r="Q97" s="13">
        <f t="shared" si="3"/>
        <v>155934659745</v>
      </c>
      <c r="T97" s="354"/>
    </row>
    <row r="98" spans="1:20" x14ac:dyDescent="0.5">
      <c r="A98" s="368" t="s">
        <v>346</v>
      </c>
      <c r="B98" s="354"/>
      <c r="C98" s="13">
        <v>7303558</v>
      </c>
      <c r="D98" s="13"/>
      <c r="E98" s="13">
        <v>85443326648</v>
      </c>
      <c r="F98" s="13"/>
      <c r="G98" s="13">
        <v>-66383449712</v>
      </c>
      <c r="H98" s="13"/>
      <c r="I98" s="13">
        <f t="shared" si="2"/>
        <v>19059876936</v>
      </c>
      <c r="J98" s="13"/>
      <c r="K98" s="13">
        <v>7303558</v>
      </c>
      <c r="L98" s="13"/>
      <c r="M98" s="13">
        <v>85443326648</v>
      </c>
      <c r="N98" s="13"/>
      <c r="O98" s="13">
        <v>-72604307339</v>
      </c>
      <c r="P98" s="13"/>
      <c r="Q98" s="13">
        <f t="shared" si="3"/>
        <v>12839019309</v>
      </c>
      <c r="T98" s="354"/>
    </row>
    <row r="99" spans="1:20" x14ac:dyDescent="0.5">
      <c r="A99" s="368" t="s">
        <v>244</v>
      </c>
      <c r="B99" s="354"/>
      <c r="C99" s="13">
        <v>0</v>
      </c>
      <c r="D99" s="13"/>
      <c r="E99" s="13">
        <v>0</v>
      </c>
      <c r="F99" s="13"/>
      <c r="G99" s="13">
        <v>-9195000794</v>
      </c>
      <c r="H99" s="13"/>
      <c r="I99" s="13">
        <f t="shared" si="2"/>
        <v>-9195000794</v>
      </c>
      <c r="J99" s="13"/>
      <c r="K99" s="13">
        <v>0</v>
      </c>
      <c r="L99" s="13"/>
      <c r="M99" s="13">
        <v>0</v>
      </c>
      <c r="N99" s="13"/>
      <c r="O99" s="13">
        <v>0</v>
      </c>
      <c r="P99" s="13"/>
      <c r="Q99" s="13">
        <f t="shared" si="3"/>
        <v>0</v>
      </c>
      <c r="T99" s="354"/>
    </row>
    <row r="100" spans="1:20" x14ac:dyDescent="0.5">
      <c r="A100" s="368" t="s">
        <v>245</v>
      </c>
      <c r="B100" s="354"/>
      <c r="C100" s="13">
        <v>16184527</v>
      </c>
      <c r="D100" s="13"/>
      <c r="E100" s="13">
        <v>267871135718</v>
      </c>
      <c r="F100" s="13"/>
      <c r="G100" s="13">
        <v>-242497251158</v>
      </c>
      <c r="H100" s="13"/>
      <c r="I100" s="13">
        <f t="shared" si="2"/>
        <v>25373884560</v>
      </c>
      <c r="J100" s="13"/>
      <c r="K100" s="13">
        <v>16184527</v>
      </c>
      <c r="L100" s="13"/>
      <c r="M100" s="13">
        <v>267871135718</v>
      </c>
      <c r="N100" s="13"/>
      <c r="O100" s="13">
        <v>-219389950891</v>
      </c>
      <c r="P100" s="13"/>
      <c r="Q100" s="13">
        <f t="shared" si="3"/>
        <v>48481184827</v>
      </c>
      <c r="T100" s="354"/>
    </row>
    <row r="101" spans="1:20" x14ac:dyDescent="0.5">
      <c r="A101" s="368" t="s">
        <v>347</v>
      </c>
      <c r="B101" s="354"/>
      <c r="C101" s="13">
        <v>25161493</v>
      </c>
      <c r="D101" s="13"/>
      <c r="E101" s="13">
        <v>301601295484</v>
      </c>
      <c r="F101" s="13"/>
      <c r="G101" s="13">
        <v>-298719781582</v>
      </c>
      <c r="H101" s="13"/>
      <c r="I101" s="13">
        <f t="shared" si="2"/>
        <v>2881513902</v>
      </c>
      <c r="J101" s="13"/>
      <c r="K101" s="13">
        <v>25161493</v>
      </c>
      <c r="L101" s="13"/>
      <c r="M101" s="13">
        <v>301601295484</v>
      </c>
      <c r="N101" s="13"/>
      <c r="O101" s="13">
        <v>-281780363137</v>
      </c>
      <c r="P101" s="13"/>
      <c r="Q101" s="13">
        <f t="shared" si="3"/>
        <v>19820932347</v>
      </c>
      <c r="T101" s="354"/>
    </row>
    <row r="102" spans="1:20" x14ac:dyDescent="0.5">
      <c r="A102" s="368" t="s">
        <v>90</v>
      </c>
      <c r="B102" s="354"/>
      <c r="C102" s="13">
        <v>26208516</v>
      </c>
      <c r="D102" s="13"/>
      <c r="E102" s="13">
        <v>108730768964</v>
      </c>
      <c r="F102" s="13"/>
      <c r="G102" s="13">
        <v>-84753306878</v>
      </c>
      <c r="H102" s="13"/>
      <c r="I102" s="13">
        <f t="shared" si="2"/>
        <v>23977462086</v>
      </c>
      <c r="J102" s="13"/>
      <c r="K102" s="13">
        <v>26208516</v>
      </c>
      <c r="L102" s="13"/>
      <c r="M102" s="13">
        <v>108730768964</v>
      </c>
      <c r="N102" s="13"/>
      <c r="O102" s="13">
        <v>-107310557783</v>
      </c>
      <c r="P102" s="13"/>
      <c r="Q102" s="13">
        <f t="shared" si="3"/>
        <v>1420211181</v>
      </c>
      <c r="T102" s="354"/>
    </row>
    <row r="103" spans="1:20" x14ac:dyDescent="0.5">
      <c r="A103" s="368" t="s">
        <v>92</v>
      </c>
      <c r="B103" s="354"/>
      <c r="C103" s="13">
        <v>183242600</v>
      </c>
      <c r="D103" s="13"/>
      <c r="E103" s="13">
        <v>311831821016</v>
      </c>
      <c r="F103" s="13"/>
      <c r="G103" s="13">
        <v>-242192411427</v>
      </c>
      <c r="H103" s="13"/>
      <c r="I103" s="13">
        <f t="shared" si="2"/>
        <v>69639409589</v>
      </c>
      <c r="J103" s="13"/>
      <c r="K103" s="13">
        <v>183242600</v>
      </c>
      <c r="L103" s="13"/>
      <c r="M103" s="13">
        <v>311831821016</v>
      </c>
      <c r="N103" s="13"/>
      <c r="O103" s="13">
        <v>-304194351902</v>
      </c>
      <c r="P103" s="13"/>
      <c r="Q103" s="13">
        <f t="shared" si="3"/>
        <v>7637469114</v>
      </c>
      <c r="T103" s="354"/>
    </row>
    <row r="104" spans="1:20" x14ac:dyDescent="0.5">
      <c r="A104" s="368" t="s">
        <v>247</v>
      </c>
      <c r="B104" s="354"/>
      <c r="C104" s="13">
        <v>7341607</v>
      </c>
      <c r="D104" s="13"/>
      <c r="E104" s="13">
        <v>137975179800</v>
      </c>
      <c r="F104" s="13"/>
      <c r="G104" s="13">
        <v>-127776380872</v>
      </c>
      <c r="H104" s="13"/>
      <c r="I104" s="13">
        <f t="shared" si="2"/>
        <v>10198798928</v>
      </c>
      <c r="J104" s="13"/>
      <c r="K104" s="13">
        <v>7341607</v>
      </c>
      <c r="L104" s="13"/>
      <c r="M104" s="13">
        <v>137975179800</v>
      </c>
      <c r="N104" s="13"/>
      <c r="O104" s="13">
        <v>-157051333918</v>
      </c>
      <c r="P104" s="13"/>
      <c r="Q104" s="13">
        <f t="shared" si="3"/>
        <v>-19076154118</v>
      </c>
      <c r="T104" s="354"/>
    </row>
    <row r="105" spans="1:20" x14ac:dyDescent="0.5">
      <c r="A105" s="368" t="s">
        <v>249</v>
      </c>
      <c r="B105" s="354"/>
      <c r="C105" s="13">
        <v>13197489</v>
      </c>
      <c r="D105" s="13"/>
      <c r="E105" s="13">
        <v>74906102188</v>
      </c>
      <c r="F105" s="13"/>
      <c r="G105" s="13">
        <v>-66001180949</v>
      </c>
      <c r="H105" s="13"/>
      <c r="I105" s="13">
        <f t="shared" si="2"/>
        <v>8904921239</v>
      </c>
      <c r="J105" s="13"/>
      <c r="K105" s="13">
        <v>13197489</v>
      </c>
      <c r="L105" s="13"/>
      <c r="M105" s="13">
        <v>74906102188</v>
      </c>
      <c r="N105" s="13"/>
      <c r="O105" s="13">
        <v>-51563198241</v>
      </c>
      <c r="P105" s="13"/>
      <c r="Q105" s="13">
        <f t="shared" si="3"/>
        <v>23342903947</v>
      </c>
      <c r="T105" s="354"/>
    </row>
    <row r="106" spans="1:20" x14ac:dyDescent="0.5">
      <c r="A106" s="368" t="s">
        <v>251</v>
      </c>
      <c r="B106" s="354"/>
      <c r="C106" s="13">
        <v>27230332</v>
      </c>
      <c r="D106" s="13"/>
      <c r="E106" s="13">
        <v>266956034356</v>
      </c>
      <c r="F106" s="13"/>
      <c r="G106" s="13">
        <v>-221292502164</v>
      </c>
      <c r="H106" s="13"/>
      <c r="I106" s="13">
        <f t="shared" si="2"/>
        <v>45663532192</v>
      </c>
      <c r="J106" s="13"/>
      <c r="K106" s="13">
        <v>27230332</v>
      </c>
      <c r="L106" s="13"/>
      <c r="M106" s="13">
        <v>266956034356</v>
      </c>
      <c r="N106" s="13"/>
      <c r="O106" s="13">
        <v>-193155221197</v>
      </c>
      <c r="P106" s="13"/>
      <c r="Q106" s="13">
        <f t="shared" si="3"/>
        <v>73800813159</v>
      </c>
      <c r="T106" s="354"/>
    </row>
    <row r="107" spans="1:20" x14ac:dyDescent="0.5">
      <c r="A107" s="368" t="s">
        <v>254</v>
      </c>
      <c r="B107" s="354"/>
      <c r="C107" s="13">
        <v>1540162</v>
      </c>
      <c r="D107" s="13"/>
      <c r="E107" s="13">
        <v>37671523906</v>
      </c>
      <c r="F107" s="13"/>
      <c r="G107" s="13">
        <v>-35272161126</v>
      </c>
      <c r="H107" s="13"/>
      <c r="I107" s="13">
        <f t="shared" si="2"/>
        <v>2399362780</v>
      </c>
      <c r="J107" s="13"/>
      <c r="K107" s="13">
        <v>1540162</v>
      </c>
      <c r="L107" s="13"/>
      <c r="M107" s="13">
        <v>37671523906</v>
      </c>
      <c r="N107" s="13"/>
      <c r="O107" s="13">
        <v>-45409401752</v>
      </c>
      <c r="P107" s="13"/>
      <c r="Q107" s="13">
        <f t="shared" si="3"/>
        <v>-7737877846</v>
      </c>
      <c r="T107" s="354"/>
    </row>
    <row r="108" spans="1:20" x14ac:dyDescent="0.5">
      <c r="A108" s="368" t="s">
        <v>256</v>
      </c>
      <c r="B108" s="354"/>
      <c r="C108" s="13">
        <v>5964016</v>
      </c>
      <c r="D108" s="13"/>
      <c r="E108" s="13">
        <v>44325177033</v>
      </c>
      <c r="F108" s="13"/>
      <c r="G108" s="13">
        <v>-36454351206</v>
      </c>
      <c r="H108" s="13"/>
      <c r="I108" s="13">
        <f t="shared" si="2"/>
        <v>7870825827</v>
      </c>
      <c r="J108" s="13"/>
      <c r="K108" s="13">
        <v>5964016</v>
      </c>
      <c r="L108" s="13"/>
      <c r="M108" s="13">
        <v>44325177033</v>
      </c>
      <c r="N108" s="13"/>
      <c r="O108" s="13">
        <v>-35215468824</v>
      </c>
      <c r="P108" s="13"/>
      <c r="Q108" s="13">
        <f t="shared" si="3"/>
        <v>9109708209</v>
      </c>
      <c r="T108" s="354"/>
    </row>
    <row r="109" spans="1:20" x14ac:dyDescent="0.5">
      <c r="A109" s="368" t="s">
        <v>258</v>
      </c>
      <c r="B109" s="354"/>
      <c r="C109" s="13">
        <v>0</v>
      </c>
      <c r="D109" s="13"/>
      <c r="E109" s="13">
        <v>0</v>
      </c>
      <c r="F109" s="13"/>
      <c r="G109" s="13">
        <v>338108840</v>
      </c>
      <c r="H109" s="13"/>
      <c r="I109" s="13">
        <f t="shared" si="2"/>
        <v>338108840</v>
      </c>
      <c r="J109" s="13"/>
      <c r="K109" s="13">
        <v>0</v>
      </c>
      <c r="L109" s="13"/>
      <c r="M109" s="13">
        <v>0</v>
      </c>
      <c r="N109" s="13"/>
      <c r="O109" s="13">
        <v>0</v>
      </c>
      <c r="P109" s="13"/>
      <c r="Q109" s="13">
        <f t="shared" si="3"/>
        <v>0</v>
      </c>
      <c r="T109" s="354"/>
    </row>
    <row r="110" spans="1:20" x14ac:dyDescent="0.5">
      <c r="A110" s="368" t="s">
        <v>261</v>
      </c>
      <c r="B110" s="354"/>
      <c r="C110" s="13">
        <v>0</v>
      </c>
      <c r="D110" s="13"/>
      <c r="E110" s="13">
        <v>0</v>
      </c>
      <c r="F110" s="13"/>
      <c r="G110" s="13">
        <v>5124065251</v>
      </c>
      <c r="H110" s="13"/>
      <c r="I110" s="13">
        <f t="shared" si="2"/>
        <v>5124065251</v>
      </c>
      <c r="J110" s="13"/>
      <c r="K110" s="13">
        <v>0</v>
      </c>
      <c r="L110" s="13"/>
      <c r="M110" s="13">
        <v>0</v>
      </c>
      <c r="N110" s="13"/>
      <c r="O110" s="13">
        <v>0</v>
      </c>
      <c r="P110" s="13"/>
      <c r="Q110" s="13">
        <f t="shared" si="3"/>
        <v>0</v>
      </c>
      <c r="T110" s="354"/>
    </row>
    <row r="111" spans="1:20" x14ac:dyDescent="0.5">
      <c r="A111" s="368" t="s">
        <v>359</v>
      </c>
      <c r="B111" s="354"/>
      <c r="C111" s="13">
        <v>2906546</v>
      </c>
      <c r="D111" s="13"/>
      <c r="E111" s="13">
        <v>23937850720</v>
      </c>
      <c r="F111" s="13"/>
      <c r="G111" s="13">
        <v>-23650031478</v>
      </c>
      <c r="H111" s="13"/>
      <c r="I111" s="13">
        <f t="shared" si="2"/>
        <v>287819242</v>
      </c>
      <c r="J111" s="13"/>
      <c r="K111" s="13">
        <v>2906546</v>
      </c>
      <c r="L111" s="13"/>
      <c r="M111" s="13">
        <v>23937850720</v>
      </c>
      <c r="N111" s="13"/>
      <c r="O111" s="13">
        <v>-23650031478</v>
      </c>
      <c r="P111" s="13"/>
      <c r="Q111" s="13">
        <f t="shared" si="3"/>
        <v>287819242</v>
      </c>
      <c r="T111" s="354"/>
    </row>
    <row r="112" spans="1:20" x14ac:dyDescent="0.5">
      <c r="A112" s="368" t="s">
        <v>357</v>
      </c>
      <c r="B112" s="354"/>
      <c r="C112" s="13">
        <v>2576611</v>
      </c>
      <c r="D112" s="13"/>
      <c r="E112" s="13">
        <v>3356938958</v>
      </c>
      <c r="F112" s="13"/>
      <c r="G112" s="13">
        <v>-2731120211</v>
      </c>
      <c r="H112" s="13"/>
      <c r="I112" s="13">
        <f t="shared" si="2"/>
        <v>625818747</v>
      </c>
      <c r="J112" s="13"/>
      <c r="K112" s="13">
        <v>2576611</v>
      </c>
      <c r="L112" s="13"/>
      <c r="M112" s="13">
        <v>3356938958</v>
      </c>
      <c r="N112" s="13"/>
      <c r="O112" s="13">
        <v>-2731120211</v>
      </c>
      <c r="P112" s="13"/>
      <c r="Q112" s="13">
        <f t="shared" si="3"/>
        <v>625818747</v>
      </c>
      <c r="T112" s="354"/>
    </row>
    <row r="113" spans="1:20" x14ac:dyDescent="0.5">
      <c r="A113" s="368" t="s">
        <v>345</v>
      </c>
      <c r="B113" s="354"/>
      <c r="C113" s="13">
        <v>412346</v>
      </c>
      <c r="D113" s="13"/>
      <c r="E113" s="13">
        <v>2839560447</v>
      </c>
      <c r="F113" s="13"/>
      <c r="G113" s="13">
        <v>-2409943955</v>
      </c>
      <c r="H113" s="13"/>
      <c r="I113" s="13">
        <f t="shared" si="2"/>
        <v>429616492</v>
      </c>
      <c r="J113" s="13"/>
      <c r="K113" s="13">
        <v>412346</v>
      </c>
      <c r="L113" s="13"/>
      <c r="M113" s="13">
        <v>2839560447</v>
      </c>
      <c r="N113" s="13"/>
      <c r="O113" s="13">
        <v>-2344204180</v>
      </c>
      <c r="P113" s="13"/>
      <c r="Q113" s="13">
        <f t="shared" si="3"/>
        <v>495356267</v>
      </c>
      <c r="T113" s="354"/>
    </row>
    <row r="114" spans="1:20" x14ac:dyDescent="0.5">
      <c r="A114" s="368" t="s">
        <v>358</v>
      </c>
      <c r="B114" s="354"/>
      <c r="C114" s="13">
        <v>1754378</v>
      </c>
      <c r="D114" s="13"/>
      <c r="E114" s="13">
        <v>10182524066</v>
      </c>
      <c r="F114" s="13"/>
      <c r="G114" s="13">
        <v>-7755518129</v>
      </c>
      <c r="H114" s="13"/>
      <c r="I114" s="13">
        <f t="shared" si="2"/>
        <v>2427005937</v>
      </c>
      <c r="J114" s="13"/>
      <c r="K114" s="13">
        <v>1754378</v>
      </c>
      <c r="L114" s="13"/>
      <c r="M114" s="13">
        <v>10182524066</v>
      </c>
      <c r="N114" s="13"/>
      <c r="O114" s="13">
        <v>-7755518129</v>
      </c>
      <c r="P114" s="13"/>
      <c r="Q114" s="13">
        <f t="shared" si="3"/>
        <v>2427005937</v>
      </c>
      <c r="T114" s="354"/>
    </row>
    <row r="115" spans="1:20" x14ac:dyDescent="0.5">
      <c r="A115" s="368" t="s">
        <v>340</v>
      </c>
      <c r="B115" s="354"/>
      <c r="C115" s="13">
        <v>738861</v>
      </c>
      <c r="D115" s="13"/>
      <c r="E115" s="13">
        <v>1614395433</v>
      </c>
      <c r="F115" s="13"/>
      <c r="G115" s="13">
        <v>-2145928895</v>
      </c>
      <c r="H115" s="13"/>
      <c r="I115" s="13">
        <f t="shared" si="2"/>
        <v>-531533462</v>
      </c>
      <c r="J115" s="13"/>
      <c r="K115" s="13">
        <v>738861</v>
      </c>
      <c r="L115" s="13"/>
      <c r="M115" s="13">
        <v>1614395433</v>
      </c>
      <c r="N115" s="13"/>
      <c r="O115" s="13">
        <v>-2303360085</v>
      </c>
      <c r="P115" s="13"/>
      <c r="Q115" s="13">
        <f t="shared" si="3"/>
        <v>-688964652</v>
      </c>
      <c r="T115" s="354"/>
    </row>
    <row r="116" spans="1:20" x14ac:dyDescent="0.5">
      <c r="A116" s="368" t="s">
        <v>353</v>
      </c>
      <c r="B116" s="354"/>
      <c r="C116" s="13">
        <v>0</v>
      </c>
      <c r="D116" s="13"/>
      <c r="E116" s="13">
        <v>-58763340134</v>
      </c>
      <c r="F116" s="13"/>
      <c r="G116" s="13">
        <v>0</v>
      </c>
      <c r="H116" s="13"/>
      <c r="I116" s="13">
        <f>E116+G116</f>
        <v>-58763340134</v>
      </c>
      <c r="J116" s="13"/>
      <c r="K116" s="13">
        <v>0</v>
      </c>
      <c r="L116" s="13"/>
      <c r="M116" s="13">
        <v>0</v>
      </c>
      <c r="N116" s="13"/>
      <c r="O116" s="13">
        <v>0</v>
      </c>
      <c r="P116" s="13"/>
      <c r="Q116" s="13">
        <f t="shared" si="3"/>
        <v>0</v>
      </c>
      <c r="T116" s="354"/>
    </row>
    <row r="117" spans="1:20" x14ac:dyDescent="0.5">
      <c r="A117" s="368" t="s">
        <v>363</v>
      </c>
      <c r="B117" s="354"/>
      <c r="C117" s="13">
        <v>811</v>
      </c>
      <c r="D117" s="13"/>
      <c r="E117" s="13">
        <v>787027530</v>
      </c>
      <c r="F117" s="13"/>
      <c r="G117" s="13">
        <v>0</v>
      </c>
      <c r="H117" s="13"/>
      <c r="I117" s="13">
        <f>E117+G117</f>
        <v>787027530</v>
      </c>
      <c r="J117" s="13"/>
      <c r="K117" s="13">
        <v>811</v>
      </c>
      <c r="L117" s="13"/>
      <c r="M117" s="13">
        <v>787027530</v>
      </c>
      <c r="N117" s="13"/>
      <c r="O117" s="13">
        <v>0</v>
      </c>
      <c r="P117" s="13"/>
      <c r="Q117" s="13">
        <f t="shared" si="3"/>
        <v>787027530</v>
      </c>
      <c r="T117" s="354"/>
    </row>
    <row r="118" spans="1:20" ht="23.25" thickBot="1" x14ac:dyDescent="0.45">
      <c r="A118" s="370"/>
      <c r="B118" s="370"/>
      <c r="C118" s="370"/>
      <c r="D118" s="370"/>
      <c r="E118" s="64">
        <f>SUM(E7:E117)</f>
        <v>23108316745741</v>
      </c>
      <c r="F118" s="13"/>
      <c r="G118" s="64">
        <f>SUM(G7:G117)</f>
        <v>-19368678733046</v>
      </c>
      <c r="H118" s="13"/>
      <c r="I118" s="64">
        <f>SUM(I7:I117)</f>
        <v>3739638012695</v>
      </c>
      <c r="J118" s="28"/>
      <c r="K118" s="13"/>
      <c r="L118" s="28"/>
      <c r="M118" s="64">
        <f>SUM(M7:M117)</f>
        <v>23167084690659</v>
      </c>
      <c r="N118" s="13"/>
      <c r="O118" s="64">
        <f>SUM(O7:O117)</f>
        <v>-18404904837373</v>
      </c>
      <c r="P118" s="13"/>
      <c r="Q118" s="64">
        <f>SUM(Q7:Q117)</f>
        <v>4762179853286</v>
      </c>
    </row>
    <row r="119" spans="1:20" ht="23.25" thickTop="1" x14ac:dyDescent="0.4">
      <c r="A119" s="288"/>
      <c r="B119" s="288"/>
      <c r="C119" s="371"/>
      <c r="D119" s="288"/>
      <c r="E119" s="46"/>
      <c r="F119" s="28"/>
      <c r="G119" s="46"/>
      <c r="H119" s="28"/>
      <c r="I119" s="46"/>
      <c r="J119" s="28"/>
      <c r="K119" s="371"/>
      <c r="L119" s="28"/>
      <c r="M119" s="46"/>
      <c r="N119" s="28"/>
      <c r="O119" s="46"/>
      <c r="P119" s="28"/>
      <c r="Q119" s="46"/>
    </row>
    <row r="120" spans="1:20" ht="22.5" x14ac:dyDescent="0.4">
      <c r="A120" s="288"/>
      <c r="B120" s="288"/>
      <c r="C120" s="371"/>
      <c r="D120" s="288"/>
      <c r="E120" s="46"/>
      <c r="F120" s="28"/>
      <c r="G120" s="46"/>
      <c r="H120" s="28"/>
      <c r="I120" s="46"/>
      <c r="J120" s="28"/>
      <c r="K120" s="371"/>
      <c r="L120" s="28"/>
      <c r="M120" s="46"/>
      <c r="N120" s="28"/>
      <c r="O120" s="46"/>
      <c r="P120" s="28"/>
      <c r="Q120" s="46"/>
    </row>
    <row r="121" spans="1:20" x14ac:dyDescent="0.5">
      <c r="A121" s="288"/>
      <c r="B121" s="288"/>
    </row>
    <row r="122" spans="1:20" ht="18" x14ac:dyDescent="0.4">
      <c r="A122" s="372" t="s">
        <v>40</v>
      </c>
      <c r="B122" s="373"/>
      <c r="C122" s="373"/>
      <c r="D122" s="373"/>
      <c r="E122" s="373"/>
      <c r="F122" s="373"/>
      <c r="G122" s="373"/>
      <c r="H122" s="373"/>
      <c r="I122" s="373"/>
      <c r="J122" s="373"/>
      <c r="K122" s="373"/>
      <c r="L122" s="373"/>
      <c r="M122" s="373"/>
      <c r="N122" s="373"/>
      <c r="O122" s="373"/>
      <c r="P122" s="373"/>
      <c r="Q122" s="374"/>
    </row>
    <row r="123" spans="1:20" x14ac:dyDescent="0.5">
      <c r="Q123" s="365"/>
    </row>
    <row r="124" spans="1:20" ht="24" x14ac:dyDescent="0.5">
      <c r="C124" s="164"/>
      <c r="D124" s="164"/>
      <c r="E124" s="165"/>
      <c r="F124" s="165"/>
      <c r="G124" s="165"/>
      <c r="H124" s="164"/>
      <c r="I124" s="165"/>
      <c r="J124" s="164"/>
      <c r="K124" s="165"/>
      <c r="L124" s="165"/>
      <c r="M124" s="165"/>
      <c r="N124" s="165"/>
      <c r="O124" s="352"/>
      <c r="P124" s="352"/>
      <c r="Q124" s="352"/>
    </row>
    <row r="125" spans="1:20" ht="22.5" x14ac:dyDescent="0.5">
      <c r="E125" s="117"/>
      <c r="O125" s="352"/>
      <c r="P125" s="352"/>
      <c r="Q125" s="352"/>
    </row>
    <row r="126" spans="1:20" ht="24" x14ac:dyDescent="0.5">
      <c r="E126" s="29"/>
      <c r="O126" s="352"/>
      <c r="P126" s="352"/>
      <c r="Q126" s="352"/>
    </row>
    <row r="127" spans="1:20" ht="24" x14ac:dyDescent="0.5">
      <c r="E127" s="29"/>
      <c r="O127" s="352"/>
      <c r="P127" s="352"/>
      <c r="Q127" s="352"/>
    </row>
    <row r="128" spans="1:20" x14ac:dyDescent="0.5">
      <c r="O128" s="352"/>
      <c r="P128" s="352"/>
      <c r="Q128" s="352"/>
    </row>
    <row r="129" spans="15:17" x14ac:dyDescent="0.5">
      <c r="O129" s="352"/>
      <c r="P129" s="352"/>
      <c r="Q129" s="352"/>
    </row>
    <row r="130" spans="15:17" x14ac:dyDescent="0.5">
      <c r="O130" s="352"/>
      <c r="P130" s="352"/>
      <c r="Q130" s="352"/>
    </row>
    <row r="131" spans="15:17" x14ac:dyDescent="0.5">
      <c r="O131" s="352"/>
      <c r="P131" s="352"/>
      <c r="Q131" s="352"/>
    </row>
    <row r="132" spans="15:17" x14ac:dyDescent="0.5">
      <c r="O132" s="352"/>
      <c r="P132" s="352"/>
      <c r="Q132" s="352"/>
    </row>
    <row r="133" spans="15:17" x14ac:dyDescent="0.5">
      <c r="O133" s="352"/>
      <c r="P133" s="352"/>
      <c r="Q133" s="352"/>
    </row>
    <row r="134" spans="15:17" x14ac:dyDescent="0.5">
      <c r="O134" s="352"/>
      <c r="P134" s="352"/>
      <c r="Q134" s="352"/>
    </row>
  </sheetData>
  <autoFilter ref="A6:Q6" xr:uid="{00000000-0009-0000-0000-000008000000}">
    <sortState xmlns:xlrd2="http://schemas.microsoft.com/office/spreadsheetml/2017/richdata2" ref="A7:Q32">
      <sortCondition descending="1" ref="Q6"/>
    </sortState>
  </autoFilter>
  <mergeCells count="7">
    <mergeCell ref="A122:Q122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CB34-F618-4DAE-BB6E-C4DCB5B42031}">
  <sheetPr>
    <tabColor rgb="FF92D050"/>
    <pageSetUpPr fitToPage="1"/>
  </sheetPr>
  <dimension ref="A1:X125"/>
  <sheetViews>
    <sheetView rightToLeft="1" view="pageBreakPreview" zoomScale="40" zoomScaleNormal="100" zoomScaleSheetLayoutView="40" workbookViewId="0">
      <selection activeCell="C28" sqref="C28"/>
    </sheetView>
  </sheetViews>
  <sheetFormatPr defaultColWidth="9.140625" defaultRowHeight="30.75" x14ac:dyDescent="0.25"/>
  <cols>
    <col min="1" max="1" width="55.42578125" style="269" bestFit="1" customWidth="1"/>
    <col min="2" max="2" width="1.85546875" style="269" customWidth="1"/>
    <col min="3" max="3" width="22.5703125" style="4" customWidth="1"/>
    <col min="4" max="4" width="1.140625" style="4" customWidth="1"/>
    <col min="5" max="5" width="30" style="4" bestFit="1" customWidth="1"/>
    <col min="6" max="6" width="1.42578125" style="4" customWidth="1"/>
    <col min="7" max="7" width="30" style="4" bestFit="1" customWidth="1"/>
    <col min="8" max="8" width="1.5703125" style="4" customWidth="1"/>
    <col min="9" max="9" width="18.85546875" style="4" bestFit="1" customWidth="1"/>
    <col min="10" max="10" width="28.42578125" style="4" bestFit="1" customWidth="1"/>
    <col min="11" max="11" width="1.42578125" style="4" customWidth="1"/>
    <col min="12" max="12" width="22.28515625" style="4" bestFit="1" customWidth="1"/>
    <col min="13" max="13" width="26.85546875" style="4" bestFit="1" customWidth="1"/>
    <col min="14" max="14" width="1.140625" style="4" customWidth="1"/>
    <col min="15" max="15" width="29.28515625" style="4" bestFit="1" customWidth="1"/>
    <col min="16" max="16" width="1.42578125" style="4" customWidth="1"/>
    <col min="17" max="17" width="15.5703125" style="4" bestFit="1" customWidth="1"/>
    <col min="18" max="18" width="1.5703125" style="4" customWidth="1"/>
    <col min="19" max="19" width="40.42578125" style="4" bestFit="1" customWidth="1"/>
    <col min="20" max="20" width="1.85546875" style="4" customWidth="1"/>
    <col min="21" max="21" width="40.42578125" style="4" bestFit="1" customWidth="1"/>
    <col min="22" max="22" width="1.5703125" style="269" customWidth="1"/>
    <col min="23" max="23" width="23.5703125" style="204" bestFit="1" customWidth="1"/>
    <col min="24" max="24" width="29.28515625" style="268" bestFit="1" customWidth="1"/>
    <col min="25" max="25" width="17.140625" style="269" bestFit="1" customWidth="1"/>
    <col min="26" max="26" width="22.85546875" style="269" bestFit="1" customWidth="1"/>
    <col min="27" max="27" width="18.85546875" style="269" bestFit="1" customWidth="1"/>
    <col min="28" max="33" width="9.140625" style="269"/>
    <col min="34" max="34" width="17.140625" style="269" bestFit="1" customWidth="1"/>
    <col min="35" max="16384" width="9.140625" style="269"/>
  </cols>
  <sheetData>
    <row r="1" spans="1:24" ht="31.5" x14ac:dyDescent="0.25">
      <c r="A1" s="267" t="s">
        <v>121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</row>
    <row r="2" spans="1:24" ht="31.5" x14ac:dyDescent="0.25">
      <c r="A2" s="267" t="s">
        <v>45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</row>
    <row r="3" spans="1:24" ht="31.5" x14ac:dyDescent="0.25">
      <c r="A3" s="267" t="s">
        <v>361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</row>
    <row r="4" spans="1:24" ht="31.5" x14ac:dyDescent="0.25">
      <c r="A4" s="270" t="s">
        <v>22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</row>
    <row r="5" spans="1:24" ht="31.5" x14ac:dyDescent="0.25">
      <c r="A5" s="270" t="s">
        <v>23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</row>
    <row r="7" spans="1:24" ht="36.75" customHeight="1" thickBot="1" x14ac:dyDescent="0.3">
      <c r="A7" s="271"/>
      <c r="B7" s="272"/>
      <c r="C7" s="209" t="s">
        <v>343</v>
      </c>
      <c r="D7" s="209"/>
      <c r="E7" s="209"/>
      <c r="F7" s="209"/>
      <c r="G7" s="209"/>
      <c r="H7" s="5"/>
      <c r="I7" s="210" t="s">
        <v>7</v>
      </c>
      <c r="J7" s="210"/>
      <c r="K7" s="210"/>
      <c r="L7" s="210"/>
      <c r="M7" s="210"/>
      <c r="O7" s="273" t="s">
        <v>360</v>
      </c>
      <c r="P7" s="273"/>
      <c r="Q7" s="273"/>
      <c r="R7" s="273"/>
      <c r="S7" s="273"/>
      <c r="T7" s="273"/>
      <c r="U7" s="273"/>
      <c r="V7" s="273"/>
      <c r="W7" s="273"/>
    </row>
    <row r="8" spans="1:24" ht="29.25" customHeight="1" x14ac:dyDescent="0.25">
      <c r="A8" s="274" t="s">
        <v>1</v>
      </c>
      <c r="B8" s="275"/>
      <c r="C8" s="211" t="s">
        <v>3</v>
      </c>
      <c r="D8" s="207"/>
      <c r="E8" s="211" t="s">
        <v>0</v>
      </c>
      <c r="F8" s="207"/>
      <c r="G8" s="207" t="s">
        <v>18</v>
      </c>
      <c r="H8" s="45"/>
      <c r="I8" s="216" t="s">
        <v>4</v>
      </c>
      <c r="J8" s="216"/>
      <c r="K8" s="6"/>
      <c r="L8" s="216" t="s">
        <v>5</v>
      </c>
      <c r="M8" s="216"/>
      <c r="O8" s="211" t="s">
        <v>3</v>
      </c>
      <c r="P8" s="213"/>
      <c r="Q8" s="207" t="s">
        <v>30</v>
      </c>
      <c r="R8" s="166"/>
      <c r="S8" s="211" t="s">
        <v>0</v>
      </c>
      <c r="T8" s="213"/>
      <c r="U8" s="207" t="s">
        <v>18</v>
      </c>
      <c r="V8" s="276"/>
      <c r="W8" s="214" t="s">
        <v>374</v>
      </c>
    </row>
    <row r="9" spans="1:24" ht="49.5" customHeight="1" thickBot="1" x14ac:dyDescent="0.3">
      <c r="A9" s="277"/>
      <c r="B9" s="275"/>
      <c r="C9" s="212"/>
      <c r="D9" s="213"/>
      <c r="E9" s="212"/>
      <c r="F9" s="213"/>
      <c r="G9" s="208"/>
      <c r="H9" s="45"/>
      <c r="I9" s="100" t="s">
        <v>3</v>
      </c>
      <c r="J9" s="100" t="s">
        <v>0</v>
      </c>
      <c r="K9" s="6"/>
      <c r="L9" s="100" t="s">
        <v>3</v>
      </c>
      <c r="M9" s="100" t="s">
        <v>44</v>
      </c>
      <c r="O9" s="212"/>
      <c r="P9" s="213"/>
      <c r="Q9" s="208"/>
      <c r="R9" s="166"/>
      <c r="S9" s="212"/>
      <c r="T9" s="213"/>
      <c r="U9" s="208"/>
      <c r="V9" s="276"/>
      <c r="W9" s="215"/>
    </row>
    <row r="10" spans="1:24" ht="49.5" customHeight="1" x14ac:dyDescent="0.25">
      <c r="A10" s="278" t="s">
        <v>122</v>
      </c>
      <c r="B10" s="275"/>
      <c r="C10" s="45">
        <v>1171264</v>
      </c>
      <c r="D10" s="166"/>
      <c r="E10" s="45">
        <v>42845991669</v>
      </c>
      <c r="F10" s="166"/>
      <c r="G10" s="166">
        <v>46895178718</v>
      </c>
      <c r="H10" s="45"/>
      <c r="I10" s="6">
        <v>0</v>
      </c>
      <c r="J10" s="6">
        <v>0</v>
      </c>
      <c r="K10" s="6"/>
      <c r="L10" s="6">
        <v>0</v>
      </c>
      <c r="M10" s="6">
        <v>0</v>
      </c>
      <c r="O10" s="45">
        <v>1171264</v>
      </c>
      <c r="P10" s="166"/>
      <c r="Q10" s="166">
        <v>48720</v>
      </c>
      <c r="R10" s="166"/>
      <c r="S10" s="45">
        <v>42845991669</v>
      </c>
      <c r="T10" s="166"/>
      <c r="U10" s="166">
        <v>56622877502</v>
      </c>
      <c r="V10" s="276"/>
      <c r="W10" s="202">
        <f>U10/23668794390937</f>
        <v>2.3923008737479854E-3</v>
      </c>
      <c r="X10" s="279"/>
    </row>
    <row r="11" spans="1:24" ht="49.5" customHeight="1" x14ac:dyDescent="0.25">
      <c r="A11" s="278" t="s">
        <v>123</v>
      </c>
      <c r="B11" s="275"/>
      <c r="C11" s="45">
        <v>2165330</v>
      </c>
      <c r="D11" s="166"/>
      <c r="E11" s="45">
        <v>47504137156</v>
      </c>
      <c r="F11" s="166"/>
      <c r="G11" s="166">
        <v>31197555830</v>
      </c>
      <c r="H11" s="45"/>
      <c r="I11" s="6">
        <v>0</v>
      </c>
      <c r="J11" s="6">
        <v>0</v>
      </c>
      <c r="K11" s="6"/>
      <c r="L11" s="6">
        <v>2165330</v>
      </c>
      <c r="M11" s="6">
        <v>31279605383</v>
      </c>
      <c r="O11" s="45">
        <v>0</v>
      </c>
      <c r="P11" s="166"/>
      <c r="Q11" s="166">
        <v>0</v>
      </c>
      <c r="R11" s="166"/>
      <c r="S11" s="45">
        <v>0</v>
      </c>
      <c r="T11" s="166"/>
      <c r="U11" s="166">
        <v>0</v>
      </c>
      <c r="V11" s="276"/>
      <c r="W11" s="202">
        <f t="shared" ref="W11:W74" si="0">U11/23668794390937</f>
        <v>0</v>
      </c>
      <c r="X11" s="279"/>
    </row>
    <row r="12" spans="1:24" ht="49.5" customHeight="1" x14ac:dyDescent="0.25">
      <c r="A12" s="278" t="s">
        <v>262</v>
      </c>
      <c r="B12" s="275"/>
      <c r="C12" s="45">
        <v>6182124</v>
      </c>
      <c r="D12" s="166"/>
      <c r="E12" s="45">
        <v>99377047434</v>
      </c>
      <c r="F12" s="166"/>
      <c r="G12" s="166">
        <v>87168917142</v>
      </c>
      <c r="H12" s="45"/>
      <c r="I12" s="6">
        <v>222736</v>
      </c>
      <c r="J12" s="6">
        <v>3333659787</v>
      </c>
      <c r="K12" s="6"/>
      <c r="L12" s="6">
        <v>0</v>
      </c>
      <c r="M12" s="6">
        <v>0</v>
      </c>
      <c r="O12" s="45">
        <v>6404860</v>
      </c>
      <c r="P12" s="166"/>
      <c r="Q12" s="166">
        <v>14590</v>
      </c>
      <c r="R12" s="166"/>
      <c r="S12" s="45">
        <v>102710707221</v>
      </c>
      <c r="T12" s="166"/>
      <c r="U12" s="166">
        <v>92724562809</v>
      </c>
      <c r="V12" s="276"/>
      <c r="W12" s="202">
        <f t="shared" si="0"/>
        <v>3.9175870674893814E-3</v>
      </c>
      <c r="X12" s="279"/>
    </row>
    <row r="13" spans="1:24" ht="49.5" customHeight="1" x14ac:dyDescent="0.25">
      <c r="A13" s="278" t="s">
        <v>124</v>
      </c>
      <c r="B13" s="275"/>
      <c r="C13" s="45">
        <v>4679855</v>
      </c>
      <c r="D13" s="166"/>
      <c r="E13" s="45">
        <v>10686378365</v>
      </c>
      <c r="F13" s="166"/>
      <c r="G13" s="166">
        <v>13039452661</v>
      </c>
      <c r="H13" s="45"/>
      <c r="I13" s="6">
        <v>0</v>
      </c>
      <c r="J13" s="6">
        <v>0</v>
      </c>
      <c r="K13" s="6"/>
      <c r="L13" s="6">
        <v>0</v>
      </c>
      <c r="M13" s="6">
        <v>0</v>
      </c>
      <c r="O13" s="45">
        <v>4679855</v>
      </c>
      <c r="P13" s="166"/>
      <c r="Q13" s="166">
        <v>3396</v>
      </c>
      <c r="R13" s="166"/>
      <c r="S13" s="45">
        <v>10686378365</v>
      </c>
      <c r="T13" s="166"/>
      <c r="U13" s="166">
        <v>15769936336</v>
      </c>
      <c r="V13" s="276"/>
      <c r="W13" s="202">
        <f t="shared" si="0"/>
        <v>6.6627543741891871E-4</v>
      </c>
      <c r="X13" s="279"/>
    </row>
    <row r="14" spans="1:24" ht="49.5" customHeight="1" x14ac:dyDescent="0.25">
      <c r="A14" s="278" t="s">
        <v>126</v>
      </c>
      <c r="B14" s="275"/>
      <c r="C14" s="45">
        <v>13155046</v>
      </c>
      <c r="D14" s="166"/>
      <c r="E14" s="45">
        <v>100152515209</v>
      </c>
      <c r="F14" s="166"/>
      <c r="G14" s="166">
        <v>93723106813</v>
      </c>
      <c r="H14" s="45"/>
      <c r="I14" s="6">
        <v>0</v>
      </c>
      <c r="J14" s="6">
        <v>0</v>
      </c>
      <c r="K14" s="6"/>
      <c r="L14" s="6">
        <v>5000000</v>
      </c>
      <c r="M14" s="6">
        <v>34481383030</v>
      </c>
      <c r="O14" s="45">
        <v>8155046</v>
      </c>
      <c r="P14" s="166"/>
      <c r="Q14" s="166">
        <v>8110</v>
      </c>
      <c r="R14" s="166"/>
      <c r="S14" s="45">
        <v>62086317946</v>
      </c>
      <c r="T14" s="166"/>
      <c r="U14" s="166">
        <v>65626180782</v>
      </c>
      <c r="V14" s="276"/>
      <c r="W14" s="202">
        <f t="shared" si="0"/>
        <v>2.7726879408411639E-3</v>
      </c>
      <c r="X14" s="279"/>
    </row>
    <row r="15" spans="1:24" ht="49.5" customHeight="1" x14ac:dyDescent="0.25">
      <c r="A15" s="278" t="s">
        <v>128</v>
      </c>
      <c r="B15" s="275"/>
      <c r="C15" s="45">
        <v>0</v>
      </c>
      <c r="D15" s="166"/>
      <c r="E15" s="45">
        <v>0</v>
      </c>
      <c r="F15" s="166"/>
      <c r="G15" s="166">
        <v>0</v>
      </c>
      <c r="H15" s="45"/>
      <c r="I15" s="6">
        <v>12301748</v>
      </c>
      <c r="J15" s="6">
        <v>543251160951</v>
      </c>
      <c r="K15" s="6"/>
      <c r="L15" s="6">
        <v>0</v>
      </c>
      <c r="M15" s="6">
        <v>0</v>
      </c>
      <c r="O15" s="45">
        <v>12301748</v>
      </c>
      <c r="P15" s="166"/>
      <c r="Q15" s="166">
        <v>51340</v>
      </c>
      <c r="R15" s="166"/>
      <c r="S15" s="45">
        <v>543251160951</v>
      </c>
      <c r="T15" s="166"/>
      <c r="U15" s="166">
        <v>626689692756</v>
      </c>
      <c r="V15" s="276"/>
      <c r="W15" s="202">
        <f t="shared" si="0"/>
        <v>2.6477465746880851E-2</v>
      </c>
      <c r="X15" s="279"/>
    </row>
    <row r="16" spans="1:24" ht="49.5" customHeight="1" x14ac:dyDescent="0.25">
      <c r="A16" s="278" t="s">
        <v>131</v>
      </c>
      <c r="B16" s="275"/>
      <c r="C16" s="45">
        <v>2595315</v>
      </c>
      <c r="D16" s="166"/>
      <c r="E16" s="45">
        <v>45186981048</v>
      </c>
      <c r="F16" s="166"/>
      <c r="G16" s="166">
        <v>42594688181</v>
      </c>
      <c r="H16" s="45"/>
      <c r="I16" s="6">
        <v>0</v>
      </c>
      <c r="J16" s="6">
        <v>0</v>
      </c>
      <c r="K16" s="6"/>
      <c r="L16" s="6">
        <v>0</v>
      </c>
      <c r="M16" s="6">
        <v>0</v>
      </c>
      <c r="O16" s="45">
        <v>2595315</v>
      </c>
      <c r="P16" s="166"/>
      <c r="Q16" s="166">
        <v>19850</v>
      </c>
      <c r="R16" s="166"/>
      <c r="S16" s="45">
        <v>45186981048</v>
      </c>
      <c r="T16" s="166"/>
      <c r="U16" s="166">
        <v>51118776321</v>
      </c>
      <c r="V16" s="276"/>
      <c r="W16" s="202">
        <f t="shared" si="0"/>
        <v>2.1597541250590207E-3</v>
      </c>
      <c r="X16" s="279"/>
    </row>
    <row r="17" spans="1:24" ht="49.5" customHeight="1" x14ac:dyDescent="0.25">
      <c r="A17" s="278" t="s">
        <v>102</v>
      </c>
      <c r="B17" s="275"/>
      <c r="C17" s="45">
        <v>1613092</v>
      </c>
      <c r="D17" s="166"/>
      <c r="E17" s="45">
        <v>24078456175</v>
      </c>
      <c r="F17" s="166"/>
      <c r="G17" s="166">
        <v>20167847268</v>
      </c>
      <c r="H17" s="45"/>
      <c r="I17" s="6">
        <v>0</v>
      </c>
      <c r="J17" s="6">
        <v>0</v>
      </c>
      <c r="K17" s="6"/>
      <c r="L17" s="6">
        <v>0</v>
      </c>
      <c r="M17" s="6">
        <v>0</v>
      </c>
      <c r="O17" s="45">
        <v>1613092</v>
      </c>
      <c r="P17" s="166"/>
      <c r="Q17" s="166">
        <v>14710</v>
      </c>
      <c r="R17" s="166"/>
      <c r="S17" s="45">
        <v>24078456175</v>
      </c>
      <c r="T17" s="166"/>
      <c r="U17" s="166">
        <v>23545161376</v>
      </c>
      <c r="V17" s="276"/>
      <c r="W17" s="202">
        <f t="shared" si="0"/>
        <v>9.9477653940057299E-4</v>
      </c>
      <c r="X17" s="279"/>
    </row>
    <row r="18" spans="1:24" ht="49.5" customHeight="1" x14ac:dyDescent="0.25">
      <c r="A18" s="278" t="s">
        <v>105</v>
      </c>
      <c r="B18" s="275"/>
      <c r="C18" s="45">
        <v>1618627</v>
      </c>
      <c r="D18" s="166"/>
      <c r="E18" s="45">
        <v>107762184080</v>
      </c>
      <c r="F18" s="166"/>
      <c r="G18" s="166">
        <v>110018878414</v>
      </c>
      <c r="H18" s="45"/>
      <c r="I18" s="6">
        <v>4720052</v>
      </c>
      <c r="J18" s="6">
        <v>0</v>
      </c>
      <c r="K18" s="6"/>
      <c r="L18" s="6">
        <v>0</v>
      </c>
      <c r="M18" s="6">
        <v>0</v>
      </c>
      <c r="O18" s="45">
        <v>6338679</v>
      </c>
      <c r="P18" s="166"/>
      <c r="Q18" s="166">
        <v>17749.874999980282</v>
      </c>
      <c r="R18" s="166"/>
      <c r="S18" s="45">
        <v>107762184080</v>
      </c>
      <c r="T18" s="166"/>
      <c r="U18" s="166">
        <v>111641121024</v>
      </c>
      <c r="V18" s="276"/>
      <c r="W18" s="202">
        <f t="shared" si="0"/>
        <v>4.7168064067829507E-3</v>
      </c>
      <c r="X18" s="279"/>
    </row>
    <row r="19" spans="1:24" ht="49.5" customHeight="1" x14ac:dyDescent="0.25">
      <c r="A19" s="278" t="s">
        <v>263</v>
      </c>
      <c r="B19" s="275"/>
      <c r="C19" s="45">
        <v>26879635</v>
      </c>
      <c r="D19" s="166"/>
      <c r="E19" s="45">
        <v>125244835820</v>
      </c>
      <c r="F19" s="166"/>
      <c r="G19" s="166">
        <v>154963480002</v>
      </c>
      <c r="H19" s="45"/>
      <c r="I19" s="6">
        <v>4885984</v>
      </c>
      <c r="J19" s="6">
        <v>26626437237</v>
      </c>
      <c r="K19" s="6"/>
      <c r="L19" s="6">
        <v>0</v>
      </c>
      <c r="M19" s="6">
        <v>0</v>
      </c>
      <c r="O19" s="45">
        <v>31765619</v>
      </c>
      <c r="P19" s="166"/>
      <c r="Q19" s="166">
        <v>6140</v>
      </c>
      <c r="R19" s="166"/>
      <c r="S19" s="45">
        <v>151871273057</v>
      </c>
      <c r="T19" s="166"/>
      <c r="U19" s="166">
        <v>193533234500</v>
      </c>
      <c r="V19" s="276"/>
      <c r="W19" s="202">
        <f t="shared" si="0"/>
        <v>8.1767254936358589E-3</v>
      </c>
      <c r="X19" s="279"/>
    </row>
    <row r="20" spans="1:24" ht="49.5" customHeight="1" x14ac:dyDescent="0.25">
      <c r="A20" s="278" t="s">
        <v>133</v>
      </c>
      <c r="B20" s="275"/>
      <c r="C20" s="45">
        <v>43103092</v>
      </c>
      <c r="D20" s="166"/>
      <c r="E20" s="45">
        <v>447364783743</v>
      </c>
      <c r="F20" s="166"/>
      <c r="G20" s="166">
        <v>480733733315</v>
      </c>
      <c r="H20" s="45"/>
      <c r="I20" s="6">
        <v>0</v>
      </c>
      <c r="J20" s="6">
        <v>0</v>
      </c>
      <c r="K20" s="6"/>
      <c r="L20" s="6">
        <v>1146838</v>
      </c>
      <c r="M20" s="6">
        <v>12921898478</v>
      </c>
      <c r="O20" s="45">
        <v>41956254</v>
      </c>
      <c r="P20" s="166"/>
      <c r="Q20" s="166">
        <v>14200</v>
      </c>
      <c r="R20" s="166"/>
      <c r="S20" s="45">
        <v>435461810892</v>
      </c>
      <c r="T20" s="166"/>
      <c r="U20" s="166">
        <v>591173436627</v>
      </c>
      <c r="V20" s="276"/>
      <c r="W20" s="202">
        <f t="shared" si="0"/>
        <v>2.4976913773578843E-2</v>
      </c>
      <c r="X20" s="279"/>
    </row>
    <row r="21" spans="1:24" ht="49.5" customHeight="1" x14ac:dyDescent="0.25">
      <c r="A21" s="278" t="s">
        <v>134</v>
      </c>
      <c r="B21" s="275"/>
      <c r="C21" s="45">
        <v>16504762</v>
      </c>
      <c r="D21" s="166"/>
      <c r="E21" s="45">
        <v>127188928054</v>
      </c>
      <c r="F21" s="166"/>
      <c r="G21" s="166">
        <v>144938044684</v>
      </c>
      <c r="H21" s="45"/>
      <c r="I21" s="6">
        <v>0</v>
      </c>
      <c r="J21" s="6">
        <v>0</v>
      </c>
      <c r="K21" s="6"/>
      <c r="L21" s="6">
        <v>200000</v>
      </c>
      <c r="M21" s="6">
        <v>2188947637</v>
      </c>
      <c r="O21" s="45">
        <v>16304762</v>
      </c>
      <c r="P21" s="166"/>
      <c r="Q21" s="166">
        <v>11090</v>
      </c>
      <c r="R21" s="166"/>
      <c r="S21" s="45">
        <v>125647688889</v>
      </c>
      <c r="T21" s="166"/>
      <c r="U21" s="166">
        <v>179422073449</v>
      </c>
      <c r="V21" s="276"/>
      <c r="W21" s="202">
        <f t="shared" si="0"/>
        <v>7.580532852053604E-3</v>
      </c>
      <c r="X21" s="279"/>
    </row>
    <row r="22" spans="1:24" ht="49.5" customHeight="1" x14ac:dyDescent="0.25">
      <c r="A22" s="278" t="s">
        <v>116</v>
      </c>
      <c r="B22" s="275"/>
      <c r="C22" s="45">
        <v>957000000</v>
      </c>
      <c r="D22" s="166"/>
      <c r="E22" s="45">
        <v>478203707702</v>
      </c>
      <c r="F22" s="166"/>
      <c r="G22" s="166">
        <v>445363520910</v>
      </c>
      <c r="H22" s="45"/>
      <c r="I22" s="6">
        <v>0</v>
      </c>
      <c r="J22" s="6">
        <v>0</v>
      </c>
      <c r="K22" s="6"/>
      <c r="L22" s="6">
        <v>957000000</v>
      </c>
      <c r="M22" s="6">
        <v>493176309494</v>
      </c>
      <c r="O22" s="45">
        <v>0</v>
      </c>
      <c r="P22" s="166"/>
      <c r="Q22" s="166">
        <v>0</v>
      </c>
      <c r="R22" s="166"/>
      <c r="S22" s="45">
        <v>0</v>
      </c>
      <c r="T22" s="166"/>
      <c r="U22" s="166">
        <v>0</v>
      </c>
      <c r="V22" s="276"/>
      <c r="W22" s="202">
        <f t="shared" si="0"/>
        <v>0</v>
      </c>
      <c r="X22" s="279"/>
    </row>
    <row r="23" spans="1:24" ht="49.5" customHeight="1" x14ac:dyDescent="0.25">
      <c r="A23" s="278" t="s">
        <v>135</v>
      </c>
      <c r="B23" s="275"/>
      <c r="C23" s="45">
        <v>2031004</v>
      </c>
      <c r="D23" s="166"/>
      <c r="E23" s="45">
        <v>11938320574</v>
      </c>
      <c r="F23" s="166"/>
      <c r="G23" s="166">
        <v>7075733538</v>
      </c>
      <c r="H23" s="45"/>
      <c r="I23" s="6">
        <v>0</v>
      </c>
      <c r="J23" s="6">
        <v>0</v>
      </c>
      <c r="K23" s="6"/>
      <c r="L23" s="6">
        <v>1288267</v>
      </c>
      <c r="M23" s="6">
        <v>4663270164</v>
      </c>
      <c r="O23" s="45">
        <v>742737</v>
      </c>
      <c r="P23" s="166"/>
      <c r="Q23" s="166">
        <v>4101</v>
      </c>
      <c r="R23" s="166"/>
      <c r="S23" s="45">
        <v>4365836999</v>
      </c>
      <c r="T23" s="166"/>
      <c r="U23" s="166">
        <v>3022419136</v>
      </c>
      <c r="V23" s="276"/>
      <c r="W23" s="202">
        <f t="shared" si="0"/>
        <v>1.2769637042253881E-4</v>
      </c>
      <c r="X23" s="279"/>
    </row>
    <row r="24" spans="1:24" ht="49.5" customHeight="1" x14ac:dyDescent="0.25">
      <c r="A24" s="278" t="s">
        <v>117</v>
      </c>
      <c r="B24" s="275"/>
      <c r="C24" s="45">
        <v>179779324</v>
      </c>
      <c r="D24" s="166"/>
      <c r="E24" s="45">
        <v>697841998751</v>
      </c>
      <c r="F24" s="166"/>
      <c r="G24" s="166">
        <v>933512932880</v>
      </c>
      <c r="H24" s="45"/>
      <c r="I24" s="6">
        <v>30780983</v>
      </c>
      <c r="J24" s="6">
        <v>166810974913</v>
      </c>
      <c r="K24" s="6"/>
      <c r="L24" s="6">
        <v>14555178</v>
      </c>
      <c r="M24" s="6">
        <v>74966873338</v>
      </c>
      <c r="O24" s="45">
        <v>196005129</v>
      </c>
      <c r="P24" s="166"/>
      <c r="Q24" s="166">
        <v>6250</v>
      </c>
      <c r="R24" s="166"/>
      <c r="S24" s="45">
        <v>808154738596</v>
      </c>
      <c r="T24" s="166"/>
      <c r="U24" s="166">
        <v>1215562558457</v>
      </c>
      <c r="V24" s="276"/>
      <c r="W24" s="202">
        <f t="shared" si="0"/>
        <v>5.1357181036751499E-2</v>
      </c>
      <c r="X24" s="279"/>
    </row>
    <row r="25" spans="1:24" ht="49.5" customHeight="1" x14ac:dyDescent="0.25">
      <c r="A25" s="278" t="s">
        <v>137</v>
      </c>
      <c r="B25" s="275"/>
      <c r="C25" s="45">
        <v>50348466</v>
      </c>
      <c r="D25" s="166"/>
      <c r="E25" s="45">
        <v>392445367268</v>
      </c>
      <c r="F25" s="166"/>
      <c r="G25" s="166">
        <v>401672549763</v>
      </c>
      <c r="H25" s="45"/>
      <c r="I25" s="6">
        <v>11366505</v>
      </c>
      <c r="J25" s="6">
        <v>92369164089</v>
      </c>
      <c r="K25" s="6"/>
      <c r="L25" s="6">
        <v>0</v>
      </c>
      <c r="M25" s="6">
        <v>0</v>
      </c>
      <c r="O25" s="45">
        <v>61714971</v>
      </c>
      <c r="P25" s="166"/>
      <c r="Q25" s="166">
        <v>8140</v>
      </c>
      <c r="R25" s="166"/>
      <c r="S25" s="45">
        <v>484814531357</v>
      </c>
      <c r="T25" s="166"/>
      <c r="U25" s="166">
        <v>498476622197</v>
      </c>
      <c r="V25" s="276"/>
      <c r="W25" s="202">
        <f t="shared" si="0"/>
        <v>2.1060499067407982E-2</v>
      </c>
      <c r="X25" s="279"/>
    </row>
    <row r="26" spans="1:24" ht="49.5" customHeight="1" x14ac:dyDescent="0.25">
      <c r="A26" s="278" t="s">
        <v>138</v>
      </c>
      <c r="B26" s="275"/>
      <c r="C26" s="45">
        <v>17561258</v>
      </c>
      <c r="D26" s="166"/>
      <c r="E26" s="45">
        <v>1090672357337</v>
      </c>
      <c r="F26" s="166"/>
      <c r="G26" s="166">
        <v>1140499595184</v>
      </c>
      <c r="H26" s="45"/>
      <c r="I26" s="6">
        <v>841504</v>
      </c>
      <c r="J26" s="6">
        <v>58067634757</v>
      </c>
      <c r="K26" s="6"/>
      <c r="L26" s="6">
        <v>4200000</v>
      </c>
      <c r="M26" s="6">
        <v>320233313047</v>
      </c>
      <c r="O26" s="45">
        <v>14202762</v>
      </c>
      <c r="P26" s="166"/>
      <c r="Q26" s="166">
        <v>83970</v>
      </c>
      <c r="R26" s="166"/>
      <c r="S26" s="45">
        <v>886566957047</v>
      </c>
      <c r="T26" s="166"/>
      <c r="U26" s="166">
        <v>1183387081342</v>
      </c>
      <c r="V26" s="276"/>
      <c r="W26" s="202">
        <f t="shared" si="0"/>
        <v>4.9997776050440909E-2</v>
      </c>
      <c r="X26" s="279"/>
    </row>
    <row r="27" spans="1:24" ht="49.5" customHeight="1" x14ac:dyDescent="0.25">
      <c r="A27" s="278" t="s">
        <v>139</v>
      </c>
      <c r="B27" s="275"/>
      <c r="C27" s="45">
        <v>1294948</v>
      </c>
      <c r="D27" s="166"/>
      <c r="E27" s="45">
        <v>8604273777</v>
      </c>
      <c r="F27" s="166"/>
      <c r="G27" s="166">
        <v>10407998223</v>
      </c>
      <c r="H27" s="45"/>
      <c r="I27" s="6">
        <v>0</v>
      </c>
      <c r="J27" s="6">
        <v>0</v>
      </c>
      <c r="K27" s="6"/>
      <c r="L27" s="6">
        <v>0</v>
      </c>
      <c r="M27" s="6">
        <v>0</v>
      </c>
      <c r="O27" s="45">
        <v>1294948</v>
      </c>
      <c r="P27" s="166"/>
      <c r="Q27" s="166">
        <v>9430</v>
      </c>
      <c r="R27" s="166"/>
      <c r="S27" s="45">
        <v>8604273777</v>
      </c>
      <c r="T27" s="166"/>
      <c r="U27" s="166">
        <v>12116965833</v>
      </c>
      <c r="V27" s="276"/>
      <c r="W27" s="202">
        <f t="shared" si="0"/>
        <v>5.1193844658347699E-4</v>
      </c>
      <c r="X27" s="279"/>
    </row>
    <row r="28" spans="1:24" ht="49.5" customHeight="1" x14ac:dyDescent="0.25">
      <c r="A28" s="278" t="s">
        <v>140</v>
      </c>
      <c r="B28" s="275"/>
      <c r="C28" s="45">
        <v>10686207</v>
      </c>
      <c r="D28" s="166"/>
      <c r="E28" s="45">
        <v>25244889459</v>
      </c>
      <c r="F28" s="166"/>
      <c r="G28" s="166">
        <v>31482096183</v>
      </c>
      <c r="H28" s="45"/>
      <c r="I28" s="6">
        <v>0</v>
      </c>
      <c r="J28" s="6">
        <v>0</v>
      </c>
      <c r="K28" s="6"/>
      <c r="L28" s="6">
        <v>0</v>
      </c>
      <c r="M28" s="6">
        <v>0</v>
      </c>
      <c r="O28" s="45">
        <v>10686207</v>
      </c>
      <c r="P28" s="166"/>
      <c r="Q28" s="166">
        <v>3588</v>
      </c>
      <c r="R28" s="166"/>
      <c r="S28" s="45">
        <v>25244889459</v>
      </c>
      <c r="T28" s="166"/>
      <c r="U28" s="166">
        <v>38045726205</v>
      </c>
      <c r="V28" s="276"/>
      <c r="W28" s="202">
        <f t="shared" si="0"/>
        <v>1.6074213826272477E-3</v>
      </c>
      <c r="X28" s="279"/>
    </row>
    <row r="29" spans="1:24" ht="49.5" customHeight="1" x14ac:dyDescent="0.25">
      <c r="A29" s="278" t="s">
        <v>142</v>
      </c>
      <c r="B29" s="275"/>
      <c r="C29" s="45">
        <v>1088465</v>
      </c>
      <c r="D29" s="166"/>
      <c r="E29" s="45">
        <v>18205128677</v>
      </c>
      <c r="F29" s="166"/>
      <c r="G29" s="166">
        <v>26040033604</v>
      </c>
      <c r="H29" s="45"/>
      <c r="I29" s="6">
        <v>330150</v>
      </c>
      <c r="J29" s="6">
        <v>8615320983</v>
      </c>
      <c r="K29" s="6"/>
      <c r="L29" s="6">
        <v>0</v>
      </c>
      <c r="M29" s="6">
        <v>0</v>
      </c>
      <c r="O29" s="45">
        <v>1418615</v>
      </c>
      <c r="P29" s="166"/>
      <c r="Q29" s="166">
        <v>30430</v>
      </c>
      <c r="R29" s="166"/>
      <c r="S29" s="45">
        <v>26820449660</v>
      </c>
      <c r="T29" s="166"/>
      <c r="U29" s="166">
        <v>42834762300</v>
      </c>
      <c r="V29" s="276"/>
      <c r="W29" s="202">
        <f t="shared" si="0"/>
        <v>1.809756829710001E-3</v>
      </c>
      <c r="X29" s="279"/>
    </row>
    <row r="30" spans="1:24" ht="49.5" customHeight="1" x14ac:dyDescent="0.25">
      <c r="A30" s="278" t="s">
        <v>144</v>
      </c>
      <c r="B30" s="275"/>
      <c r="C30" s="45">
        <v>1959926</v>
      </c>
      <c r="D30" s="166"/>
      <c r="E30" s="45">
        <v>522240425509</v>
      </c>
      <c r="F30" s="166"/>
      <c r="G30" s="166">
        <v>582849298879</v>
      </c>
      <c r="H30" s="45"/>
      <c r="I30" s="6">
        <v>538881</v>
      </c>
      <c r="J30" s="6">
        <v>175287229056</v>
      </c>
      <c r="K30" s="6"/>
      <c r="L30" s="6">
        <v>0</v>
      </c>
      <c r="M30" s="6">
        <v>0</v>
      </c>
      <c r="O30" s="45">
        <v>2498807</v>
      </c>
      <c r="P30" s="166"/>
      <c r="Q30" s="166">
        <v>395070</v>
      </c>
      <c r="R30" s="166"/>
      <c r="S30" s="45">
        <v>697527654565</v>
      </c>
      <c r="T30" s="166"/>
      <c r="U30" s="166">
        <v>979572597036</v>
      </c>
      <c r="V30" s="276"/>
      <c r="W30" s="202">
        <f t="shared" si="0"/>
        <v>4.1386670603344604E-2</v>
      </c>
      <c r="X30" s="279"/>
    </row>
    <row r="31" spans="1:24" ht="49.5" customHeight="1" x14ac:dyDescent="0.25">
      <c r="A31" s="278" t="s">
        <v>146</v>
      </c>
      <c r="B31" s="275"/>
      <c r="C31" s="45">
        <v>811368</v>
      </c>
      <c r="D31" s="166"/>
      <c r="E31" s="45">
        <v>5029491057</v>
      </c>
      <c r="F31" s="166"/>
      <c r="G31" s="166">
        <v>4331417158</v>
      </c>
      <c r="H31" s="45"/>
      <c r="I31" s="6">
        <v>0</v>
      </c>
      <c r="J31" s="6">
        <v>0</v>
      </c>
      <c r="K31" s="6"/>
      <c r="L31" s="6">
        <v>0</v>
      </c>
      <c r="M31" s="6">
        <v>0</v>
      </c>
      <c r="O31" s="45">
        <v>811368</v>
      </c>
      <c r="P31" s="166"/>
      <c r="Q31" s="166">
        <v>5460</v>
      </c>
      <c r="R31" s="166"/>
      <c r="S31" s="45">
        <v>5029491057</v>
      </c>
      <c r="T31" s="166"/>
      <c r="U31" s="166">
        <v>4395824847</v>
      </c>
      <c r="V31" s="276"/>
      <c r="W31" s="202">
        <f t="shared" si="0"/>
        <v>1.8572238088659056E-4</v>
      </c>
      <c r="X31" s="279"/>
    </row>
    <row r="32" spans="1:24" ht="49.5" customHeight="1" x14ac:dyDescent="0.25">
      <c r="A32" s="278" t="s">
        <v>356</v>
      </c>
      <c r="B32" s="275"/>
      <c r="C32" s="45">
        <v>0</v>
      </c>
      <c r="D32" s="166"/>
      <c r="E32" s="45">
        <v>0</v>
      </c>
      <c r="F32" s="166"/>
      <c r="G32" s="166">
        <v>0</v>
      </c>
      <c r="H32" s="45"/>
      <c r="I32" s="6">
        <v>2066628</v>
      </c>
      <c r="J32" s="6">
        <v>57337623124</v>
      </c>
      <c r="K32" s="6"/>
      <c r="L32" s="6">
        <v>0</v>
      </c>
      <c r="M32" s="6">
        <v>0</v>
      </c>
      <c r="O32" s="45">
        <v>2066628</v>
      </c>
      <c r="P32" s="166"/>
      <c r="Q32" s="166">
        <v>28020</v>
      </c>
      <c r="R32" s="166"/>
      <c r="S32" s="45">
        <v>57337623124</v>
      </c>
      <c r="T32" s="166"/>
      <c r="U32" s="166">
        <v>57459296100</v>
      </c>
      <c r="V32" s="276"/>
      <c r="W32" s="202">
        <f t="shared" si="0"/>
        <v>2.427639327586609E-3</v>
      </c>
      <c r="X32" s="279"/>
    </row>
    <row r="33" spans="1:24" ht="49.5" customHeight="1" x14ac:dyDescent="0.25">
      <c r="A33" s="278" t="s">
        <v>344</v>
      </c>
      <c r="B33" s="275"/>
      <c r="C33" s="45">
        <v>28112636</v>
      </c>
      <c r="D33" s="166"/>
      <c r="E33" s="45">
        <v>44700468250</v>
      </c>
      <c r="F33" s="166"/>
      <c r="G33" s="166">
        <v>43600393484</v>
      </c>
      <c r="H33" s="45"/>
      <c r="I33" s="6">
        <v>0</v>
      </c>
      <c r="J33" s="6">
        <v>0</v>
      </c>
      <c r="K33" s="6"/>
      <c r="L33" s="6">
        <v>28112636</v>
      </c>
      <c r="M33" s="6">
        <v>47812588114</v>
      </c>
      <c r="O33" s="45">
        <v>0</v>
      </c>
      <c r="P33" s="166"/>
      <c r="Q33" s="166">
        <v>0</v>
      </c>
      <c r="R33" s="166"/>
      <c r="S33" s="45">
        <v>0</v>
      </c>
      <c r="T33" s="166"/>
      <c r="U33" s="166">
        <v>0</v>
      </c>
      <c r="V33" s="276"/>
      <c r="W33" s="202">
        <f t="shared" si="0"/>
        <v>0</v>
      </c>
      <c r="X33" s="279"/>
    </row>
    <row r="34" spans="1:24" ht="49.5" customHeight="1" x14ac:dyDescent="0.25">
      <c r="A34" s="278" t="s">
        <v>147</v>
      </c>
      <c r="B34" s="275"/>
      <c r="C34" s="45">
        <v>4484506</v>
      </c>
      <c r="D34" s="166"/>
      <c r="E34" s="45">
        <v>127666633766</v>
      </c>
      <c r="F34" s="166"/>
      <c r="G34" s="166">
        <v>128956385478</v>
      </c>
      <c r="H34" s="45"/>
      <c r="I34" s="6">
        <v>0</v>
      </c>
      <c r="J34" s="6">
        <v>0</v>
      </c>
      <c r="K34" s="6"/>
      <c r="L34" s="6">
        <v>0</v>
      </c>
      <c r="M34" s="6">
        <v>0</v>
      </c>
      <c r="O34" s="45">
        <v>4484506</v>
      </c>
      <c r="P34" s="166"/>
      <c r="Q34" s="166">
        <v>38540</v>
      </c>
      <c r="R34" s="166"/>
      <c r="S34" s="45">
        <v>127666633766</v>
      </c>
      <c r="T34" s="166"/>
      <c r="U34" s="166">
        <v>171496863226</v>
      </c>
      <c r="V34" s="276"/>
      <c r="W34" s="202">
        <f t="shared" si="0"/>
        <v>7.2456949176789394E-3</v>
      </c>
      <c r="X34" s="279"/>
    </row>
    <row r="35" spans="1:24" ht="49.5" customHeight="1" x14ac:dyDescent="0.25">
      <c r="A35" s="278" t="s">
        <v>149</v>
      </c>
      <c r="B35" s="275"/>
      <c r="C35" s="45">
        <v>351933732</v>
      </c>
      <c r="D35" s="166"/>
      <c r="E35" s="45">
        <v>1148154850253</v>
      </c>
      <c r="F35" s="166"/>
      <c r="G35" s="166">
        <v>1072084782655</v>
      </c>
      <c r="H35" s="45"/>
      <c r="I35" s="6">
        <v>243479097</v>
      </c>
      <c r="J35" s="6">
        <v>841078731645</v>
      </c>
      <c r="K35" s="6"/>
      <c r="L35" s="6">
        <v>150000000</v>
      </c>
      <c r="M35" s="6">
        <v>562398794365</v>
      </c>
      <c r="O35" s="45">
        <v>445412829</v>
      </c>
      <c r="P35" s="166"/>
      <c r="Q35" s="166">
        <v>3874</v>
      </c>
      <c r="R35" s="166"/>
      <c r="S35" s="45">
        <v>1500680882296</v>
      </c>
      <c r="T35" s="166"/>
      <c r="U35" s="166">
        <v>1712190958066</v>
      </c>
      <c r="V35" s="276"/>
      <c r="W35" s="202">
        <f t="shared" si="0"/>
        <v>7.2339593212302086E-2</v>
      </c>
      <c r="X35" s="279"/>
    </row>
    <row r="36" spans="1:24" ht="49.5" customHeight="1" x14ac:dyDescent="0.25">
      <c r="A36" s="278" t="s">
        <v>150</v>
      </c>
      <c r="B36" s="275"/>
      <c r="C36" s="45">
        <v>7076782</v>
      </c>
      <c r="D36" s="166"/>
      <c r="E36" s="45">
        <v>73546885060</v>
      </c>
      <c r="F36" s="166"/>
      <c r="G36" s="166">
        <v>49786536393</v>
      </c>
      <c r="H36" s="45"/>
      <c r="I36" s="6">
        <v>0</v>
      </c>
      <c r="J36" s="6">
        <v>0</v>
      </c>
      <c r="K36" s="6"/>
      <c r="L36" s="6">
        <v>34187</v>
      </c>
      <c r="M36" s="6">
        <v>259508928</v>
      </c>
      <c r="O36" s="45">
        <v>7042595</v>
      </c>
      <c r="P36" s="166"/>
      <c r="Q36" s="166">
        <v>7500</v>
      </c>
      <c r="R36" s="166"/>
      <c r="S36" s="45">
        <v>73191589763</v>
      </c>
      <c r="T36" s="166"/>
      <c r="U36" s="166">
        <v>52411168059</v>
      </c>
      <c r="V36" s="276"/>
      <c r="W36" s="202">
        <f t="shared" si="0"/>
        <v>2.2143573176278348E-3</v>
      </c>
      <c r="X36" s="279"/>
    </row>
    <row r="37" spans="1:24" ht="49.5" customHeight="1" x14ac:dyDescent="0.25">
      <c r="A37" s="278" t="s">
        <v>151</v>
      </c>
      <c r="B37" s="275"/>
      <c r="C37" s="45">
        <v>21951877</v>
      </c>
      <c r="D37" s="166"/>
      <c r="E37" s="45">
        <v>120666685630</v>
      </c>
      <c r="F37" s="166"/>
      <c r="G37" s="166">
        <v>126990161821</v>
      </c>
      <c r="H37" s="45"/>
      <c r="I37" s="6">
        <v>0</v>
      </c>
      <c r="J37" s="6">
        <v>0</v>
      </c>
      <c r="K37" s="6"/>
      <c r="L37" s="6">
        <v>21951877</v>
      </c>
      <c r="M37" s="6">
        <v>126512426897</v>
      </c>
      <c r="O37" s="45">
        <v>0</v>
      </c>
      <c r="P37" s="166"/>
      <c r="Q37" s="166">
        <v>0</v>
      </c>
      <c r="R37" s="166"/>
      <c r="S37" s="45">
        <v>0</v>
      </c>
      <c r="T37" s="166"/>
      <c r="U37" s="166">
        <v>0</v>
      </c>
      <c r="V37" s="276"/>
      <c r="W37" s="202">
        <f t="shared" si="0"/>
        <v>0</v>
      </c>
      <c r="X37" s="279"/>
    </row>
    <row r="38" spans="1:24" ht="49.5" customHeight="1" x14ac:dyDescent="0.25">
      <c r="A38" s="278" t="s">
        <v>304</v>
      </c>
      <c r="B38" s="275"/>
      <c r="C38" s="45">
        <v>22201391</v>
      </c>
      <c r="D38" s="166"/>
      <c r="E38" s="45">
        <v>68145036730</v>
      </c>
      <c r="F38" s="166"/>
      <c r="G38" s="166">
        <v>94397582654</v>
      </c>
      <c r="H38" s="45"/>
      <c r="I38" s="6">
        <v>0</v>
      </c>
      <c r="J38" s="6">
        <v>0</v>
      </c>
      <c r="K38" s="6"/>
      <c r="L38" s="6">
        <v>12439857</v>
      </c>
      <c r="M38" s="6">
        <v>62313041738</v>
      </c>
      <c r="O38" s="45">
        <v>9761534</v>
      </c>
      <c r="P38" s="166"/>
      <c r="Q38" s="166">
        <v>5330</v>
      </c>
      <c r="R38" s="166"/>
      <c r="S38" s="45">
        <v>29962090798</v>
      </c>
      <c r="T38" s="166"/>
      <c r="U38" s="166">
        <v>51626792238</v>
      </c>
      <c r="V38" s="276"/>
      <c r="W38" s="202">
        <f t="shared" si="0"/>
        <v>2.1812176566867458E-3</v>
      </c>
      <c r="X38" s="279"/>
    </row>
    <row r="39" spans="1:24" ht="49.5" customHeight="1" x14ac:dyDescent="0.25">
      <c r="A39" s="278" t="s">
        <v>152</v>
      </c>
      <c r="B39" s="275"/>
      <c r="C39" s="45">
        <v>358483</v>
      </c>
      <c r="D39" s="166"/>
      <c r="E39" s="45">
        <v>17090227567</v>
      </c>
      <c r="F39" s="166"/>
      <c r="G39" s="166">
        <v>14071963813</v>
      </c>
      <c r="H39" s="45"/>
      <c r="I39" s="6">
        <v>0</v>
      </c>
      <c r="J39" s="6">
        <v>0</v>
      </c>
      <c r="K39" s="6"/>
      <c r="L39" s="6">
        <v>0</v>
      </c>
      <c r="M39" s="6">
        <v>0</v>
      </c>
      <c r="O39" s="45">
        <v>358483</v>
      </c>
      <c r="P39" s="166"/>
      <c r="Q39" s="166">
        <v>46770</v>
      </c>
      <c r="R39" s="166"/>
      <c r="S39" s="45">
        <v>17090227567</v>
      </c>
      <c r="T39" s="166"/>
      <c r="U39" s="166">
        <v>16636646803</v>
      </c>
      <c r="V39" s="276"/>
      <c r="W39" s="202">
        <f t="shared" si="0"/>
        <v>7.0289371432329171E-4</v>
      </c>
      <c r="X39" s="279"/>
    </row>
    <row r="40" spans="1:24" ht="49.5" customHeight="1" x14ac:dyDescent="0.25">
      <c r="A40" s="278" t="s">
        <v>155</v>
      </c>
      <c r="B40" s="275"/>
      <c r="C40" s="45">
        <v>37363047</v>
      </c>
      <c r="D40" s="166"/>
      <c r="E40" s="45">
        <v>142094662786</v>
      </c>
      <c r="F40" s="166"/>
      <c r="G40" s="166">
        <v>161680719854</v>
      </c>
      <c r="H40" s="45"/>
      <c r="I40" s="6">
        <v>0</v>
      </c>
      <c r="J40" s="6">
        <v>0</v>
      </c>
      <c r="K40" s="6"/>
      <c r="L40" s="6">
        <v>0</v>
      </c>
      <c r="M40" s="6">
        <v>0</v>
      </c>
      <c r="O40" s="45">
        <v>37363047</v>
      </c>
      <c r="P40" s="166"/>
      <c r="Q40" s="166">
        <v>4939</v>
      </c>
      <c r="R40" s="166"/>
      <c r="S40" s="45">
        <v>142094662786</v>
      </c>
      <c r="T40" s="166"/>
      <c r="U40" s="166">
        <v>183109625166</v>
      </c>
      <c r="V40" s="276"/>
      <c r="W40" s="202">
        <f t="shared" si="0"/>
        <v>7.7363308895916716E-3</v>
      </c>
      <c r="X40" s="279"/>
    </row>
    <row r="41" spans="1:24" ht="49.5" customHeight="1" x14ac:dyDescent="0.25">
      <c r="A41" s="278" t="s">
        <v>157</v>
      </c>
      <c r="B41" s="275"/>
      <c r="C41" s="45">
        <v>0</v>
      </c>
      <c r="D41" s="166"/>
      <c r="E41" s="45">
        <v>0</v>
      </c>
      <c r="F41" s="166"/>
      <c r="G41" s="166">
        <v>0</v>
      </c>
      <c r="H41" s="45"/>
      <c r="I41" s="6">
        <v>36158353</v>
      </c>
      <c r="J41" s="6">
        <v>218276169460</v>
      </c>
      <c r="K41" s="6"/>
      <c r="L41" s="6">
        <v>0</v>
      </c>
      <c r="M41" s="6">
        <v>0</v>
      </c>
      <c r="O41" s="45">
        <v>36158353</v>
      </c>
      <c r="P41" s="166"/>
      <c r="Q41" s="166">
        <v>6020</v>
      </c>
      <c r="R41" s="166"/>
      <c r="S41" s="45">
        <v>218276169460</v>
      </c>
      <c r="T41" s="166"/>
      <c r="U41" s="166">
        <v>215990670570</v>
      </c>
      <c r="V41" s="276"/>
      <c r="W41" s="202">
        <f t="shared" si="0"/>
        <v>9.1255459404685525E-3</v>
      </c>
      <c r="X41" s="279"/>
    </row>
    <row r="42" spans="1:24" ht="49.5" customHeight="1" x14ac:dyDescent="0.25">
      <c r="A42" s="278" t="s">
        <v>161</v>
      </c>
      <c r="B42" s="275"/>
      <c r="C42" s="45">
        <v>3777962</v>
      </c>
      <c r="D42" s="166"/>
      <c r="E42" s="45">
        <v>28131555091</v>
      </c>
      <c r="F42" s="166"/>
      <c r="G42" s="166">
        <v>24254466552</v>
      </c>
      <c r="H42" s="45"/>
      <c r="I42" s="6">
        <v>25522653</v>
      </c>
      <c r="J42" s="6">
        <v>162471268212</v>
      </c>
      <c r="K42" s="6"/>
      <c r="L42" s="6">
        <v>0</v>
      </c>
      <c r="M42" s="6">
        <v>0</v>
      </c>
      <c r="O42" s="45">
        <v>29300615</v>
      </c>
      <c r="P42" s="166"/>
      <c r="Q42" s="166">
        <v>6960</v>
      </c>
      <c r="R42" s="166"/>
      <c r="S42" s="45">
        <v>190602823303</v>
      </c>
      <c r="T42" s="166"/>
      <c r="U42" s="166">
        <v>202355883875</v>
      </c>
      <c r="V42" s="276"/>
      <c r="W42" s="202">
        <f t="shared" si="0"/>
        <v>8.5494799833355246E-3</v>
      </c>
      <c r="X42" s="279"/>
    </row>
    <row r="43" spans="1:24" ht="49.5" customHeight="1" x14ac:dyDescent="0.25">
      <c r="A43" s="278" t="s">
        <v>162</v>
      </c>
      <c r="B43" s="275"/>
      <c r="C43" s="45">
        <v>442640</v>
      </c>
      <c r="D43" s="166"/>
      <c r="E43" s="45">
        <v>15385881865</v>
      </c>
      <c r="F43" s="166"/>
      <c r="G43" s="166">
        <v>13238042361</v>
      </c>
      <c r="H43" s="45"/>
      <c r="I43" s="6">
        <v>0</v>
      </c>
      <c r="J43" s="6">
        <v>0</v>
      </c>
      <c r="K43" s="6"/>
      <c r="L43" s="6">
        <v>147087</v>
      </c>
      <c r="M43" s="6">
        <v>4782523113</v>
      </c>
      <c r="O43" s="45">
        <v>295553</v>
      </c>
      <c r="P43" s="166"/>
      <c r="Q43" s="166">
        <v>35390</v>
      </c>
      <c r="R43" s="166"/>
      <c r="S43" s="45">
        <v>10273232294</v>
      </c>
      <c r="T43" s="166"/>
      <c r="U43" s="166">
        <v>10378767805</v>
      </c>
      <c r="V43" s="276"/>
      <c r="W43" s="202">
        <f t="shared" si="0"/>
        <v>4.385000618778507E-4</v>
      </c>
      <c r="X43" s="279"/>
    </row>
    <row r="44" spans="1:24" ht="49.5" customHeight="1" x14ac:dyDescent="0.25">
      <c r="A44" s="278" t="s">
        <v>164</v>
      </c>
      <c r="B44" s="275"/>
      <c r="C44" s="45">
        <v>526546</v>
      </c>
      <c r="D44" s="166"/>
      <c r="E44" s="45">
        <v>7181433149</v>
      </c>
      <c r="F44" s="166"/>
      <c r="G44" s="166">
        <v>7069097568</v>
      </c>
      <c r="H44" s="45"/>
      <c r="I44" s="6">
        <v>0</v>
      </c>
      <c r="J44" s="6">
        <v>0</v>
      </c>
      <c r="K44" s="6"/>
      <c r="L44" s="6">
        <v>526546</v>
      </c>
      <c r="M44" s="6">
        <v>7204941348</v>
      </c>
      <c r="O44" s="45">
        <v>0</v>
      </c>
      <c r="P44" s="166"/>
      <c r="Q44" s="166">
        <v>0</v>
      </c>
      <c r="R44" s="166"/>
      <c r="S44" s="45">
        <v>0</v>
      </c>
      <c r="T44" s="166"/>
      <c r="U44" s="166">
        <v>0</v>
      </c>
      <c r="V44" s="276"/>
      <c r="W44" s="202">
        <f t="shared" si="0"/>
        <v>0</v>
      </c>
      <c r="X44" s="279"/>
    </row>
    <row r="45" spans="1:24" ht="49.5" customHeight="1" x14ac:dyDescent="0.25">
      <c r="A45" s="278" t="s">
        <v>106</v>
      </c>
      <c r="B45" s="275"/>
      <c r="C45" s="45">
        <v>555608</v>
      </c>
      <c r="D45" s="166"/>
      <c r="E45" s="45">
        <v>18535599613</v>
      </c>
      <c r="F45" s="166"/>
      <c r="G45" s="166">
        <v>13330751973</v>
      </c>
      <c r="H45" s="45"/>
      <c r="I45" s="6">
        <v>0</v>
      </c>
      <c r="J45" s="6">
        <v>0</v>
      </c>
      <c r="K45" s="6"/>
      <c r="L45" s="6">
        <v>0</v>
      </c>
      <c r="M45" s="6">
        <v>0</v>
      </c>
      <c r="O45" s="45">
        <v>555608</v>
      </c>
      <c r="P45" s="166"/>
      <c r="Q45" s="166">
        <v>30430</v>
      </c>
      <c r="R45" s="166"/>
      <c r="S45" s="45">
        <v>18535599613</v>
      </c>
      <c r="T45" s="166"/>
      <c r="U45" s="166">
        <v>16776459162</v>
      </c>
      <c r="V45" s="276"/>
      <c r="W45" s="202">
        <f t="shared" si="0"/>
        <v>7.0880074772308049E-4</v>
      </c>
      <c r="X45" s="279"/>
    </row>
    <row r="46" spans="1:24" ht="49.5" customHeight="1" x14ac:dyDescent="0.25">
      <c r="A46" s="278" t="s">
        <v>168</v>
      </c>
      <c r="B46" s="275"/>
      <c r="C46" s="45">
        <v>17629258</v>
      </c>
      <c r="D46" s="166"/>
      <c r="E46" s="45">
        <v>107829542076</v>
      </c>
      <c r="F46" s="166"/>
      <c r="G46" s="166">
        <v>122101027177</v>
      </c>
      <c r="H46" s="45"/>
      <c r="I46" s="6">
        <v>0</v>
      </c>
      <c r="J46" s="6">
        <v>0</v>
      </c>
      <c r="K46" s="6"/>
      <c r="L46" s="6">
        <v>6483792</v>
      </c>
      <c r="M46" s="6">
        <v>49989633908</v>
      </c>
      <c r="O46" s="45">
        <v>11145466</v>
      </c>
      <c r="P46" s="166"/>
      <c r="Q46" s="166">
        <v>6849.2799999569324</v>
      </c>
      <c r="R46" s="166"/>
      <c r="S46" s="45">
        <v>60415841948</v>
      </c>
      <c r="T46" s="166"/>
      <c r="U46" s="166">
        <v>75748321401</v>
      </c>
      <c r="V46" s="276"/>
      <c r="W46" s="202">
        <f t="shared" si="0"/>
        <v>3.200345575269551E-3</v>
      </c>
      <c r="X46" s="279"/>
    </row>
    <row r="47" spans="1:24" ht="49.5" customHeight="1" x14ac:dyDescent="0.25">
      <c r="A47" s="278" t="s">
        <v>110</v>
      </c>
      <c r="B47" s="275"/>
      <c r="C47" s="45">
        <v>158746192</v>
      </c>
      <c r="D47" s="166"/>
      <c r="E47" s="45">
        <v>209858863130</v>
      </c>
      <c r="F47" s="166"/>
      <c r="G47" s="166">
        <v>188077786222</v>
      </c>
      <c r="H47" s="45"/>
      <c r="I47" s="6">
        <v>300000000</v>
      </c>
      <c r="J47" s="6">
        <v>391001670000</v>
      </c>
      <c r="K47" s="6"/>
      <c r="L47" s="6">
        <v>84634462</v>
      </c>
      <c r="M47" s="6">
        <v>106395187421</v>
      </c>
      <c r="O47" s="45">
        <v>374111730</v>
      </c>
      <c r="P47" s="166"/>
      <c r="Q47" s="166">
        <v>1474</v>
      </c>
      <c r="R47" s="166"/>
      <c r="S47" s="45">
        <v>489483767343</v>
      </c>
      <c r="T47" s="166"/>
      <c r="U47" s="166">
        <v>547178053488</v>
      </c>
      <c r="V47" s="276"/>
      <c r="W47" s="202">
        <f t="shared" si="0"/>
        <v>2.3118121035244597E-2</v>
      </c>
      <c r="X47" s="279"/>
    </row>
    <row r="48" spans="1:24" ht="49.5" customHeight="1" x14ac:dyDescent="0.25">
      <c r="A48" s="278" t="s">
        <v>170</v>
      </c>
      <c r="B48" s="275"/>
      <c r="C48" s="45">
        <v>73694591</v>
      </c>
      <c r="D48" s="166"/>
      <c r="E48" s="45">
        <v>257004156326</v>
      </c>
      <c r="F48" s="166"/>
      <c r="G48" s="166">
        <v>302087127830</v>
      </c>
      <c r="H48" s="45"/>
      <c r="I48" s="6">
        <v>0</v>
      </c>
      <c r="J48" s="6">
        <v>0</v>
      </c>
      <c r="K48" s="6"/>
      <c r="L48" s="6">
        <v>20000000</v>
      </c>
      <c r="M48" s="6">
        <v>93511525267</v>
      </c>
      <c r="O48" s="45">
        <v>53694591</v>
      </c>
      <c r="P48" s="166"/>
      <c r="Q48" s="166">
        <v>6470</v>
      </c>
      <c r="R48" s="166"/>
      <c r="S48" s="45">
        <v>187255711335</v>
      </c>
      <c r="T48" s="166"/>
      <c r="U48" s="166">
        <v>344718570824</v>
      </c>
      <c r="V48" s="276"/>
      <c r="W48" s="202">
        <f t="shared" si="0"/>
        <v>1.4564264031800282E-2</v>
      </c>
      <c r="X48" s="279"/>
    </row>
    <row r="49" spans="1:24" ht="49.5" customHeight="1" x14ac:dyDescent="0.25">
      <c r="A49" s="278" t="s">
        <v>104</v>
      </c>
      <c r="B49" s="275"/>
      <c r="C49" s="45">
        <v>18762581</v>
      </c>
      <c r="D49" s="166"/>
      <c r="E49" s="45">
        <v>90413237445</v>
      </c>
      <c r="F49" s="166"/>
      <c r="G49" s="166">
        <v>107423241860</v>
      </c>
      <c r="H49" s="45"/>
      <c r="I49" s="6">
        <v>0</v>
      </c>
      <c r="J49" s="6">
        <v>0</v>
      </c>
      <c r="K49" s="6"/>
      <c r="L49" s="6">
        <v>0</v>
      </c>
      <c r="M49" s="6">
        <v>0</v>
      </c>
      <c r="O49" s="45">
        <v>18762581</v>
      </c>
      <c r="P49" s="166"/>
      <c r="Q49" s="166">
        <v>7370</v>
      </c>
      <c r="R49" s="166"/>
      <c r="S49" s="45">
        <v>90413237445</v>
      </c>
      <c r="T49" s="166"/>
      <c r="U49" s="166">
        <v>137211315859</v>
      </c>
      <c r="V49" s="276"/>
      <c r="W49" s="202">
        <f t="shared" si="0"/>
        <v>5.7971400483135503E-3</v>
      </c>
      <c r="X49" s="279"/>
    </row>
    <row r="50" spans="1:24" ht="49.5" customHeight="1" x14ac:dyDescent="0.25">
      <c r="A50" s="278" t="s">
        <v>336</v>
      </c>
      <c r="B50" s="275"/>
      <c r="C50" s="45">
        <v>23154985</v>
      </c>
      <c r="D50" s="166"/>
      <c r="E50" s="45">
        <v>58708192429</v>
      </c>
      <c r="F50" s="166"/>
      <c r="G50" s="166">
        <v>61391863896</v>
      </c>
      <c r="H50" s="45"/>
      <c r="I50" s="6">
        <v>5840235</v>
      </c>
      <c r="J50" s="6">
        <v>0</v>
      </c>
      <c r="K50" s="6"/>
      <c r="L50" s="6">
        <v>1652301</v>
      </c>
      <c r="M50" s="6">
        <v>4821749431</v>
      </c>
      <c r="O50" s="45">
        <v>27342919</v>
      </c>
      <c r="P50" s="166"/>
      <c r="Q50" s="166">
        <v>2317.5436893186125</v>
      </c>
      <c r="R50" s="166"/>
      <c r="S50" s="45">
        <v>54518874014</v>
      </c>
      <c r="T50" s="166"/>
      <c r="U50" s="166">
        <v>62878571576</v>
      </c>
      <c r="V50" s="276"/>
      <c r="W50" s="202">
        <f t="shared" si="0"/>
        <v>2.6566022137602743E-3</v>
      </c>
      <c r="X50" s="279"/>
    </row>
    <row r="51" spans="1:24" ht="49.5" customHeight="1" x14ac:dyDescent="0.25">
      <c r="A51" s="278" t="s">
        <v>171</v>
      </c>
      <c r="B51" s="275"/>
      <c r="C51" s="45">
        <v>891268</v>
      </c>
      <c r="D51" s="166"/>
      <c r="E51" s="45">
        <v>9518654621</v>
      </c>
      <c r="F51" s="166"/>
      <c r="G51" s="166">
        <v>13274521265</v>
      </c>
      <c r="H51" s="45"/>
      <c r="I51" s="6">
        <v>0</v>
      </c>
      <c r="J51" s="6">
        <v>0</v>
      </c>
      <c r="K51" s="6"/>
      <c r="L51" s="6">
        <v>0</v>
      </c>
      <c r="M51" s="6">
        <v>0</v>
      </c>
      <c r="O51" s="45">
        <v>891268</v>
      </c>
      <c r="P51" s="166"/>
      <c r="Q51" s="166">
        <v>14650</v>
      </c>
      <c r="R51" s="166"/>
      <c r="S51" s="45">
        <v>9518654621</v>
      </c>
      <c r="T51" s="166"/>
      <c r="U51" s="166">
        <v>12956145005</v>
      </c>
      <c r="V51" s="276"/>
      <c r="W51" s="202">
        <f t="shared" si="0"/>
        <v>5.4739353390813295E-4</v>
      </c>
      <c r="X51" s="279"/>
    </row>
    <row r="52" spans="1:24" ht="49.5" customHeight="1" x14ac:dyDescent="0.25">
      <c r="A52" s="278" t="s">
        <v>337</v>
      </c>
      <c r="B52" s="275"/>
      <c r="C52" s="45">
        <v>39607975</v>
      </c>
      <c r="D52" s="166"/>
      <c r="E52" s="45">
        <v>99477050262</v>
      </c>
      <c r="F52" s="166"/>
      <c r="G52" s="166">
        <v>108787397222</v>
      </c>
      <c r="H52" s="45"/>
      <c r="I52" s="6">
        <v>0</v>
      </c>
      <c r="J52" s="6">
        <v>0</v>
      </c>
      <c r="K52" s="6"/>
      <c r="L52" s="6">
        <v>0</v>
      </c>
      <c r="M52" s="6">
        <v>0</v>
      </c>
      <c r="O52" s="45">
        <v>39607975</v>
      </c>
      <c r="P52" s="166"/>
      <c r="Q52" s="166">
        <v>3722</v>
      </c>
      <c r="R52" s="166"/>
      <c r="S52" s="45">
        <v>99477050262</v>
      </c>
      <c r="T52" s="166"/>
      <c r="U52" s="166">
        <v>146281319529</v>
      </c>
      <c r="V52" s="276"/>
      <c r="W52" s="202">
        <f t="shared" si="0"/>
        <v>6.1803451883891674E-3</v>
      </c>
      <c r="X52" s="279"/>
    </row>
    <row r="53" spans="1:24" ht="49.5" customHeight="1" x14ac:dyDescent="0.25">
      <c r="A53" s="278" t="s">
        <v>282</v>
      </c>
      <c r="B53" s="275"/>
      <c r="C53" s="45">
        <v>235058446</v>
      </c>
      <c r="D53" s="166"/>
      <c r="E53" s="45">
        <v>1544441964158</v>
      </c>
      <c r="F53" s="166"/>
      <c r="G53" s="166">
        <v>2033865393537</v>
      </c>
      <c r="H53" s="45"/>
      <c r="I53" s="6">
        <v>55391866</v>
      </c>
      <c r="J53" s="6">
        <v>549393100917</v>
      </c>
      <c r="K53" s="6"/>
      <c r="L53" s="6">
        <v>2868894</v>
      </c>
      <c r="M53" s="6">
        <v>32485936789</v>
      </c>
      <c r="O53" s="45">
        <v>287581418</v>
      </c>
      <c r="P53" s="166"/>
      <c r="Q53" s="166">
        <v>11590</v>
      </c>
      <c r="R53" s="166"/>
      <c r="S53" s="45">
        <v>2073153417967</v>
      </c>
      <c r="T53" s="166"/>
      <c r="U53" s="166">
        <v>3307304014077</v>
      </c>
      <c r="V53" s="276"/>
      <c r="W53" s="202">
        <f t="shared" si="0"/>
        <v>0.13973267752680285</v>
      </c>
      <c r="X53" s="279"/>
    </row>
    <row r="54" spans="1:24" ht="49.5" customHeight="1" x14ac:dyDescent="0.25">
      <c r="A54" s="278" t="s">
        <v>176</v>
      </c>
      <c r="B54" s="275"/>
      <c r="C54" s="45">
        <v>129033278</v>
      </c>
      <c r="D54" s="166"/>
      <c r="E54" s="45">
        <v>1129163887512</v>
      </c>
      <c r="F54" s="166"/>
      <c r="G54" s="166">
        <v>1138238713269</v>
      </c>
      <c r="H54" s="45"/>
      <c r="I54" s="6">
        <v>0</v>
      </c>
      <c r="J54" s="6">
        <v>0</v>
      </c>
      <c r="K54" s="6"/>
      <c r="L54" s="6">
        <v>27666222</v>
      </c>
      <c r="M54" s="6">
        <v>277923676041</v>
      </c>
      <c r="O54" s="45">
        <v>101367056</v>
      </c>
      <c r="P54" s="166"/>
      <c r="Q54" s="166">
        <v>10430</v>
      </c>
      <c r="R54" s="166"/>
      <c r="S54" s="45">
        <v>887058135643</v>
      </c>
      <c r="T54" s="166"/>
      <c r="U54" s="166">
        <v>1049085786697</v>
      </c>
      <c r="V54" s="276"/>
      <c r="W54" s="202">
        <f t="shared" si="0"/>
        <v>4.4323583591511728E-2</v>
      </c>
      <c r="X54" s="279"/>
    </row>
    <row r="55" spans="1:24" ht="49.5" customHeight="1" x14ac:dyDescent="0.25">
      <c r="A55" s="278" t="s">
        <v>178</v>
      </c>
      <c r="B55" s="275"/>
      <c r="C55" s="45">
        <v>25702509</v>
      </c>
      <c r="D55" s="166"/>
      <c r="E55" s="45">
        <v>194863600805</v>
      </c>
      <c r="F55" s="166"/>
      <c r="G55" s="166">
        <v>169600460229</v>
      </c>
      <c r="H55" s="45"/>
      <c r="I55" s="6">
        <v>10810003</v>
      </c>
      <c r="J55" s="6">
        <v>79974689318</v>
      </c>
      <c r="K55" s="6"/>
      <c r="L55" s="6">
        <v>0</v>
      </c>
      <c r="M55" s="6">
        <v>0</v>
      </c>
      <c r="O55" s="45">
        <v>36512512</v>
      </c>
      <c r="P55" s="166"/>
      <c r="Q55" s="166">
        <v>7440</v>
      </c>
      <c r="R55" s="166"/>
      <c r="S55" s="45">
        <v>274838290123</v>
      </c>
      <c r="T55" s="166"/>
      <c r="U55" s="166">
        <v>269553210902</v>
      </c>
      <c r="V55" s="276"/>
      <c r="W55" s="202">
        <f t="shared" si="0"/>
        <v>1.1388548417371627E-2</v>
      </c>
      <c r="X55" s="279"/>
    </row>
    <row r="56" spans="1:24" ht="49.5" customHeight="1" x14ac:dyDescent="0.25">
      <c r="A56" s="278" t="s">
        <v>88</v>
      </c>
      <c r="B56" s="275"/>
      <c r="C56" s="45">
        <v>769106</v>
      </c>
      <c r="D56" s="166"/>
      <c r="E56" s="45">
        <v>38863627431</v>
      </c>
      <c r="F56" s="166"/>
      <c r="G56" s="166">
        <v>34601711158</v>
      </c>
      <c r="H56" s="45"/>
      <c r="I56" s="6">
        <v>0</v>
      </c>
      <c r="J56" s="6">
        <v>0</v>
      </c>
      <c r="K56" s="6"/>
      <c r="L56" s="6">
        <v>0</v>
      </c>
      <c r="M56" s="6">
        <v>0</v>
      </c>
      <c r="O56" s="45">
        <v>769106</v>
      </c>
      <c r="P56" s="166"/>
      <c r="Q56" s="166">
        <v>46740</v>
      </c>
      <c r="R56" s="166"/>
      <c r="S56" s="45">
        <v>38863627431</v>
      </c>
      <c r="T56" s="166"/>
      <c r="U56" s="166">
        <v>35670136292</v>
      </c>
      <c r="V56" s="276"/>
      <c r="W56" s="202">
        <f t="shared" si="0"/>
        <v>1.5070533675199962E-3</v>
      </c>
      <c r="X56" s="279"/>
    </row>
    <row r="57" spans="1:24" ht="49.5" customHeight="1" x14ac:dyDescent="0.25">
      <c r="A57" s="278" t="s">
        <v>180</v>
      </c>
      <c r="B57" s="275"/>
      <c r="C57" s="45">
        <v>15379981</v>
      </c>
      <c r="D57" s="166"/>
      <c r="E57" s="45">
        <v>244499024487</v>
      </c>
      <c r="F57" s="166"/>
      <c r="G57" s="166">
        <v>230289904643</v>
      </c>
      <c r="H57" s="45"/>
      <c r="I57" s="6">
        <v>5000</v>
      </c>
      <c r="J57" s="6">
        <v>76245985</v>
      </c>
      <c r="K57" s="6"/>
      <c r="L57" s="6">
        <v>531010</v>
      </c>
      <c r="M57" s="6">
        <v>7946347345</v>
      </c>
      <c r="O57" s="45">
        <v>14853971</v>
      </c>
      <c r="P57" s="166"/>
      <c r="Q57" s="166">
        <v>16620</v>
      </c>
      <c r="R57" s="166"/>
      <c r="S57" s="45">
        <v>236133709577</v>
      </c>
      <c r="T57" s="166"/>
      <c r="U57" s="166">
        <v>244964669750</v>
      </c>
      <c r="V57" s="276"/>
      <c r="W57" s="202">
        <f t="shared" si="0"/>
        <v>1.0349689371749295E-2</v>
      </c>
      <c r="X57" s="279"/>
    </row>
    <row r="58" spans="1:24" ht="49.5" customHeight="1" x14ac:dyDescent="0.25">
      <c r="A58" s="278" t="s">
        <v>181</v>
      </c>
      <c r="B58" s="275"/>
      <c r="C58" s="45">
        <v>644068</v>
      </c>
      <c r="D58" s="166"/>
      <c r="E58" s="45">
        <v>25277341770</v>
      </c>
      <c r="F58" s="166"/>
      <c r="G58" s="166">
        <v>22968871399</v>
      </c>
      <c r="H58" s="45"/>
      <c r="I58" s="6">
        <v>0</v>
      </c>
      <c r="J58" s="6">
        <v>0</v>
      </c>
      <c r="K58" s="6"/>
      <c r="L58" s="6">
        <v>0</v>
      </c>
      <c r="M58" s="6">
        <v>0</v>
      </c>
      <c r="O58" s="45">
        <v>644068</v>
      </c>
      <c r="P58" s="166"/>
      <c r="Q58" s="166">
        <v>38400</v>
      </c>
      <c r="R58" s="166"/>
      <c r="S58" s="45">
        <v>25277341770</v>
      </c>
      <c r="T58" s="166"/>
      <c r="U58" s="166">
        <v>24541031210</v>
      </c>
      <c r="V58" s="276"/>
      <c r="W58" s="202">
        <f t="shared" si="0"/>
        <v>1.0368517637466565E-3</v>
      </c>
      <c r="X58" s="279"/>
    </row>
    <row r="59" spans="1:24" ht="49.5" customHeight="1" x14ac:dyDescent="0.25">
      <c r="A59" s="278" t="s">
        <v>182</v>
      </c>
      <c r="B59" s="275"/>
      <c r="C59" s="45">
        <v>19524445</v>
      </c>
      <c r="D59" s="166"/>
      <c r="E59" s="45">
        <v>143841178345</v>
      </c>
      <c r="F59" s="166"/>
      <c r="G59" s="166">
        <v>149369847223</v>
      </c>
      <c r="H59" s="45"/>
      <c r="I59" s="6">
        <v>0</v>
      </c>
      <c r="J59" s="6">
        <v>0</v>
      </c>
      <c r="K59" s="6"/>
      <c r="L59" s="6">
        <v>6266323</v>
      </c>
      <c r="M59" s="6">
        <v>49321291184</v>
      </c>
      <c r="O59" s="45">
        <v>13258122</v>
      </c>
      <c r="P59" s="166"/>
      <c r="Q59" s="166">
        <v>8200</v>
      </c>
      <c r="R59" s="166"/>
      <c r="S59" s="45">
        <v>97675703003</v>
      </c>
      <c r="T59" s="166"/>
      <c r="U59" s="166">
        <v>107876221081</v>
      </c>
      <c r="V59" s="276"/>
      <c r="W59" s="202">
        <f t="shared" si="0"/>
        <v>4.5577404281439363E-3</v>
      </c>
      <c r="X59" s="279"/>
    </row>
    <row r="60" spans="1:24" ht="49.5" customHeight="1" x14ac:dyDescent="0.25">
      <c r="A60" s="278" t="s">
        <v>184</v>
      </c>
      <c r="B60" s="275"/>
      <c r="C60" s="45">
        <v>6567964</v>
      </c>
      <c r="D60" s="166"/>
      <c r="E60" s="45">
        <v>146702181379</v>
      </c>
      <c r="F60" s="166"/>
      <c r="G60" s="166">
        <v>128062854995</v>
      </c>
      <c r="H60" s="45"/>
      <c r="I60" s="6">
        <v>6348</v>
      </c>
      <c r="J60" s="6">
        <v>150338410</v>
      </c>
      <c r="K60" s="6"/>
      <c r="L60" s="6">
        <v>0</v>
      </c>
      <c r="M60" s="6">
        <v>0</v>
      </c>
      <c r="O60" s="45">
        <v>6574312</v>
      </c>
      <c r="P60" s="166"/>
      <c r="Q60" s="166">
        <v>24660</v>
      </c>
      <c r="R60" s="166"/>
      <c r="S60" s="45">
        <v>146852519789</v>
      </c>
      <c r="T60" s="166"/>
      <c r="U60" s="166">
        <v>160869326735</v>
      </c>
      <c r="V60" s="276"/>
      <c r="W60" s="202">
        <f t="shared" si="0"/>
        <v>6.7966844477975758E-3</v>
      </c>
      <c r="X60" s="279"/>
    </row>
    <row r="61" spans="1:24" ht="49.5" customHeight="1" x14ac:dyDescent="0.25">
      <c r="A61" s="278" t="s">
        <v>185</v>
      </c>
      <c r="B61" s="275"/>
      <c r="C61" s="45">
        <v>766942</v>
      </c>
      <c r="D61" s="166"/>
      <c r="E61" s="45">
        <v>39326900147</v>
      </c>
      <c r="F61" s="166"/>
      <c r="G61" s="166">
        <v>40432649296</v>
      </c>
      <c r="H61" s="45"/>
      <c r="I61" s="6">
        <v>0</v>
      </c>
      <c r="J61" s="6">
        <v>0</v>
      </c>
      <c r="K61" s="6"/>
      <c r="L61" s="6">
        <v>0</v>
      </c>
      <c r="M61" s="6">
        <v>0</v>
      </c>
      <c r="O61" s="45">
        <v>766942</v>
      </c>
      <c r="P61" s="166"/>
      <c r="Q61" s="166">
        <v>59250</v>
      </c>
      <c r="R61" s="166"/>
      <c r="S61" s="45">
        <v>39326900147</v>
      </c>
      <c r="T61" s="166"/>
      <c r="U61" s="166">
        <v>45090052150</v>
      </c>
      <c r="V61" s="276"/>
      <c r="W61" s="202">
        <f t="shared" si="0"/>
        <v>1.9050422005129843E-3</v>
      </c>
      <c r="X61" s="279"/>
    </row>
    <row r="62" spans="1:24" ht="49.5" customHeight="1" x14ac:dyDescent="0.25">
      <c r="A62" s="278" t="s">
        <v>186</v>
      </c>
      <c r="B62" s="275"/>
      <c r="C62" s="45">
        <v>1075860</v>
      </c>
      <c r="D62" s="166"/>
      <c r="E62" s="45">
        <v>73052649624</v>
      </c>
      <c r="F62" s="166"/>
      <c r="G62" s="166">
        <v>47719199023</v>
      </c>
      <c r="H62" s="45"/>
      <c r="I62" s="6">
        <v>0</v>
      </c>
      <c r="J62" s="6">
        <v>0</v>
      </c>
      <c r="K62" s="6"/>
      <c r="L62" s="6">
        <v>1075860</v>
      </c>
      <c r="M62" s="6">
        <v>47932707742</v>
      </c>
      <c r="O62" s="45">
        <v>0</v>
      </c>
      <c r="P62" s="166"/>
      <c r="Q62" s="166">
        <v>0</v>
      </c>
      <c r="R62" s="166"/>
      <c r="S62" s="45">
        <v>0</v>
      </c>
      <c r="T62" s="166"/>
      <c r="U62" s="166">
        <v>0</v>
      </c>
      <c r="V62" s="276"/>
      <c r="W62" s="202">
        <f t="shared" si="0"/>
        <v>0</v>
      </c>
      <c r="X62" s="279"/>
    </row>
    <row r="63" spans="1:24" ht="49.5" customHeight="1" x14ac:dyDescent="0.25">
      <c r="A63" s="278" t="s">
        <v>83</v>
      </c>
      <c r="B63" s="275"/>
      <c r="C63" s="45">
        <v>30806341</v>
      </c>
      <c r="D63" s="166"/>
      <c r="E63" s="45">
        <v>522091557368</v>
      </c>
      <c r="F63" s="166"/>
      <c r="G63" s="166">
        <v>490619738148</v>
      </c>
      <c r="H63" s="45"/>
      <c r="I63" s="6">
        <v>0</v>
      </c>
      <c r="J63" s="6">
        <v>0</v>
      </c>
      <c r="K63" s="6"/>
      <c r="L63" s="6">
        <v>2087327</v>
      </c>
      <c r="M63" s="6">
        <v>38230278154</v>
      </c>
      <c r="O63" s="45">
        <v>28719014</v>
      </c>
      <c r="P63" s="166"/>
      <c r="Q63" s="166">
        <v>21000</v>
      </c>
      <c r="R63" s="166"/>
      <c r="S63" s="45">
        <v>486714923982</v>
      </c>
      <c r="T63" s="166"/>
      <c r="U63" s="166">
        <v>598437336460</v>
      </c>
      <c r="V63" s="276"/>
      <c r="W63" s="202">
        <f t="shared" si="0"/>
        <v>2.5283811527347891E-2</v>
      </c>
      <c r="X63" s="279"/>
    </row>
    <row r="64" spans="1:24" ht="49.5" customHeight="1" x14ac:dyDescent="0.25">
      <c r="A64" s="278" t="s">
        <v>187</v>
      </c>
      <c r="B64" s="275"/>
      <c r="C64" s="45">
        <v>2247829</v>
      </c>
      <c r="D64" s="166"/>
      <c r="E64" s="45">
        <v>24515209929</v>
      </c>
      <c r="F64" s="166"/>
      <c r="G64" s="166">
        <v>29731942250</v>
      </c>
      <c r="H64" s="45"/>
      <c r="I64" s="6">
        <v>0</v>
      </c>
      <c r="J64" s="6">
        <v>0</v>
      </c>
      <c r="K64" s="6"/>
      <c r="L64" s="6">
        <v>0</v>
      </c>
      <c r="M64" s="6">
        <v>0</v>
      </c>
      <c r="O64" s="45">
        <v>2247829</v>
      </c>
      <c r="P64" s="166"/>
      <c r="Q64" s="166">
        <v>15060</v>
      </c>
      <c r="R64" s="166"/>
      <c r="S64" s="45">
        <v>24515209929</v>
      </c>
      <c r="T64" s="166"/>
      <c r="U64" s="166">
        <v>33590626428</v>
      </c>
      <c r="V64" s="276"/>
      <c r="W64" s="202">
        <f t="shared" si="0"/>
        <v>1.4191946523842449E-3</v>
      </c>
      <c r="X64" s="279"/>
    </row>
    <row r="65" spans="1:24" ht="49.5" customHeight="1" x14ac:dyDescent="0.25">
      <c r="A65" s="278" t="s">
        <v>188</v>
      </c>
      <c r="B65" s="275"/>
      <c r="C65" s="45">
        <v>69528593</v>
      </c>
      <c r="D65" s="166"/>
      <c r="E65" s="45">
        <v>186825878099</v>
      </c>
      <c r="F65" s="166"/>
      <c r="G65" s="166">
        <v>221806505382</v>
      </c>
      <c r="H65" s="45"/>
      <c r="I65" s="6">
        <v>0</v>
      </c>
      <c r="J65" s="6">
        <v>0</v>
      </c>
      <c r="K65" s="6"/>
      <c r="L65" s="6">
        <v>0</v>
      </c>
      <c r="M65" s="6">
        <v>0</v>
      </c>
      <c r="O65" s="45">
        <v>69528593</v>
      </c>
      <c r="P65" s="166"/>
      <c r="Q65" s="166">
        <v>3593</v>
      </c>
      <c r="R65" s="166"/>
      <c r="S65" s="45">
        <v>186825878099</v>
      </c>
      <c r="T65" s="166"/>
      <c r="U65" s="166">
        <v>247885155157</v>
      </c>
      <c r="V65" s="276"/>
      <c r="W65" s="202">
        <f t="shared" si="0"/>
        <v>1.0473079070386344E-2</v>
      </c>
      <c r="X65" s="279"/>
    </row>
    <row r="66" spans="1:24" ht="49.5" customHeight="1" x14ac:dyDescent="0.25">
      <c r="A66" s="278" t="s">
        <v>189</v>
      </c>
      <c r="B66" s="275"/>
      <c r="C66" s="45">
        <v>17474751</v>
      </c>
      <c r="D66" s="166"/>
      <c r="E66" s="45">
        <v>153487003882</v>
      </c>
      <c r="F66" s="166"/>
      <c r="G66" s="166">
        <v>121030904804</v>
      </c>
      <c r="H66" s="45"/>
      <c r="I66" s="6">
        <v>0</v>
      </c>
      <c r="J66" s="6">
        <v>0</v>
      </c>
      <c r="K66" s="6"/>
      <c r="L66" s="6">
        <v>0</v>
      </c>
      <c r="M66" s="6">
        <v>0</v>
      </c>
      <c r="O66" s="45">
        <v>17474751</v>
      </c>
      <c r="P66" s="166"/>
      <c r="Q66" s="166">
        <v>8820</v>
      </c>
      <c r="R66" s="166"/>
      <c r="S66" s="45">
        <v>153487003882</v>
      </c>
      <c r="T66" s="166"/>
      <c r="U66" s="166">
        <v>152935899764</v>
      </c>
      <c r="V66" s="276"/>
      <c r="W66" s="202">
        <f t="shared" si="0"/>
        <v>6.4614993580982974E-3</v>
      </c>
      <c r="X66" s="279"/>
    </row>
    <row r="67" spans="1:24" ht="49.5" customHeight="1" x14ac:dyDescent="0.25">
      <c r="A67" s="278" t="s">
        <v>190</v>
      </c>
      <c r="B67" s="275"/>
      <c r="C67" s="45">
        <v>11994968</v>
      </c>
      <c r="D67" s="166"/>
      <c r="E67" s="45">
        <v>410275459350</v>
      </c>
      <c r="F67" s="166"/>
      <c r="G67" s="166">
        <v>427528708556</v>
      </c>
      <c r="H67" s="45"/>
      <c r="I67" s="6">
        <v>200000</v>
      </c>
      <c r="J67" s="6">
        <v>8197012629</v>
      </c>
      <c r="K67" s="6"/>
      <c r="L67" s="6">
        <v>0</v>
      </c>
      <c r="M67" s="6">
        <v>0</v>
      </c>
      <c r="O67" s="45">
        <v>12194968</v>
      </c>
      <c r="P67" s="166"/>
      <c r="Q67" s="166">
        <v>45020</v>
      </c>
      <c r="R67" s="166"/>
      <c r="S67" s="45">
        <v>418472471979</v>
      </c>
      <c r="T67" s="166"/>
      <c r="U67" s="166">
        <v>544773554402</v>
      </c>
      <c r="V67" s="276"/>
      <c r="W67" s="202">
        <f t="shared" si="0"/>
        <v>2.3016531615594193E-2</v>
      </c>
      <c r="X67" s="279"/>
    </row>
    <row r="68" spans="1:24" ht="49.5" customHeight="1" x14ac:dyDescent="0.25">
      <c r="A68" s="278" t="s">
        <v>194</v>
      </c>
      <c r="B68" s="275"/>
      <c r="C68" s="45">
        <v>3627418</v>
      </c>
      <c r="D68" s="166"/>
      <c r="E68" s="45">
        <v>12323524632</v>
      </c>
      <c r="F68" s="166"/>
      <c r="G68" s="166">
        <v>13134130539</v>
      </c>
      <c r="H68" s="45"/>
      <c r="I68" s="6">
        <v>0</v>
      </c>
      <c r="J68" s="6">
        <v>0</v>
      </c>
      <c r="K68" s="6"/>
      <c r="L68" s="6">
        <v>0</v>
      </c>
      <c r="M68" s="6">
        <v>0</v>
      </c>
      <c r="O68" s="45">
        <v>3627418</v>
      </c>
      <c r="P68" s="166"/>
      <c r="Q68" s="166">
        <v>4361</v>
      </c>
      <c r="R68" s="166"/>
      <c r="S68" s="45">
        <v>12323524632</v>
      </c>
      <c r="T68" s="166"/>
      <c r="U68" s="166">
        <v>15696887717</v>
      </c>
      <c r="V68" s="276"/>
      <c r="W68" s="202">
        <f t="shared" si="0"/>
        <v>6.631891535215027E-4</v>
      </c>
      <c r="X68" s="279"/>
    </row>
    <row r="69" spans="1:24" ht="49.5" customHeight="1" x14ac:dyDescent="0.25">
      <c r="A69" s="278" t="s">
        <v>84</v>
      </c>
      <c r="B69" s="275"/>
      <c r="C69" s="45">
        <v>18338067</v>
      </c>
      <c r="D69" s="166"/>
      <c r="E69" s="45">
        <v>197099891270</v>
      </c>
      <c r="F69" s="166"/>
      <c r="G69" s="166">
        <v>222540917068</v>
      </c>
      <c r="H69" s="45"/>
      <c r="I69" s="6">
        <v>0</v>
      </c>
      <c r="J69" s="6">
        <v>0</v>
      </c>
      <c r="K69" s="6"/>
      <c r="L69" s="6">
        <v>0</v>
      </c>
      <c r="M69" s="6">
        <v>0</v>
      </c>
      <c r="O69" s="45">
        <v>18338067</v>
      </c>
      <c r="P69" s="166"/>
      <c r="Q69" s="166">
        <v>15330</v>
      </c>
      <c r="R69" s="166"/>
      <c r="S69" s="45">
        <v>197099891270</v>
      </c>
      <c r="T69" s="166"/>
      <c r="U69" s="166">
        <v>278949489668</v>
      </c>
      <c r="V69" s="276"/>
      <c r="W69" s="202">
        <f t="shared" si="0"/>
        <v>1.1785538589781841E-2</v>
      </c>
      <c r="X69" s="279"/>
    </row>
    <row r="70" spans="1:24" ht="49.5" customHeight="1" x14ac:dyDescent="0.25">
      <c r="A70" s="278" t="s">
        <v>87</v>
      </c>
      <c r="B70" s="275"/>
      <c r="C70" s="45">
        <v>1790585</v>
      </c>
      <c r="D70" s="166"/>
      <c r="E70" s="45">
        <v>123702381635</v>
      </c>
      <c r="F70" s="166"/>
      <c r="G70" s="166">
        <v>94398396926</v>
      </c>
      <c r="H70" s="45"/>
      <c r="I70" s="6">
        <v>2653027</v>
      </c>
      <c r="J70" s="6">
        <v>147735577572</v>
      </c>
      <c r="K70" s="6"/>
      <c r="L70" s="6">
        <v>134164</v>
      </c>
      <c r="M70" s="6">
        <v>6696164802</v>
      </c>
      <c r="O70" s="45">
        <v>4309448</v>
      </c>
      <c r="P70" s="166"/>
      <c r="Q70" s="166">
        <v>55540</v>
      </c>
      <c r="R70" s="166"/>
      <c r="S70" s="45">
        <v>262169252985</v>
      </c>
      <c r="T70" s="166"/>
      <c r="U70" s="166">
        <v>237496591609</v>
      </c>
      <c r="V70" s="276"/>
      <c r="W70" s="202">
        <f t="shared" si="0"/>
        <v>1.0034165141082962E-2</v>
      </c>
      <c r="X70" s="279"/>
    </row>
    <row r="71" spans="1:24" ht="49.5" customHeight="1" x14ac:dyDescent="0.25">
      <c r="A71" s="278" t="s">
        <v>196</v>
      </c>
      <c r="B71" s="275"/>
      <c r="C71" s="45">
        <v>1650817</v>
      </c>
      <c r="D71" s="166"/>
      <c r="E71" s="45">
        <v>11224896137</v>
      </c>
      <c r="F71" s="166"/>
      <c r="G71" s="166">
        <v>10925834755</v>
      </c>
      <c r="H71" s="45"/>
      <c r="I71" s="6">
        <v>0</v>
      </c>
      <c r="J71" s="6">
        <v>0</v>
      </c>
      <c r="K71" s="6"/>
      <c r="L71" s="6">
        <v>0</v>
      </c>
      <c r="M71" s="6">
        <v>0</v>
      </c>
      <c r="O71" s="45">
        <v>1650817</v>
      </c>
      <c r="P71" s="166"/>
      <c r="Q71" s="166">
        <v>7180</v>
      </c>
      <c r="R71" s="166"/>
      <c r="S71" s="45">
        <v>11224896137</v>
      </c>
      <c r="T71" s="166"/>
      <c r="U71" s="166">
        <v>11761243410</v>
      </c>
      <c r="V71" s="276"/>
      <c r="W71" s="202">
        <f t="shared" si="0"/>
        <v>4.96909272848451E-4</v>
      </c>
      <c r="X71" s="279"/>
    </row>
    <row r="72" spans="1:24" ht="49.5" customHeight="1" x14ac:dyDescent="0.25">
      <c r="A72" s="278" t="s">
        <v>85</v>
      </c>
      <c r="B72" s="275"/>
      <c r="C72" s="45">
        <v>19753912</v>
      </c>
      <c r="D72" s="166"/>
      <c r="E72" s="45">
        <v>75772863207</v>
      </c>
      <c r="F72" s="166"/>
      <c r="G72" s="166">
        <v>56098675217</v>
      </c>
      <c r="H72" s="45"/>
      <c r="I72" s="6">
        <v>0</v>
      </c>
      <c r="J72" s="6">
        <v>0</v>
      </c>
      <c r="K72" s="6"/>
      <c r="L72" s="6">
        <v>2911138</v>
      </c>
      <c r="M72" s="6">
        <v>8387326533</v>
      </c>
      <c r="O72" s="45">
        <v>16842774</v>
      </c>
      <c r="P72" s="166"/>
      <c r="Q72" s="166">
        <v>3327</v>
      </c>
      <c r="R72" s="166"/>
      <c r="S72" s="45">
        <v>64606201056</v>
      </c>
      <c r="T72" s="166"/>
      <c r="U72" s="166">
        <v>55602751525</v>
      </c>
      <c r="V72" s="276"/>
      <c r="W72" s="202">
        <f t="shared" si="0"/>
        <v>2.3492008340860321E-3</v>
      </c>
      <c r="X72" s="279"/>
    </row>
    <row r="73" spans="1:24" ht="49.5" customHeight="1" x14ac:dyDescent="0.25">
      <c r="A73" s="278" t="s">
        <v>197</v>
      </c>
      <c r="B73" s="275"/>
      <c r="C73" s="45">
        <v>11388752</v>
      </c>
      <c r="D73" s="166"/>
      <c r="E73" s="45">
        <v>212414376194</v>
      </c>
      <c r="F73" s="166"/>
      <c r="G73" s="166">
        <v>205673048440</v>
      </c>
      <c r="H73" s="45"/>
      <c r="I73" s="6">
        <v>0</v>
      </c>
      <c r="J73" s="6">
        <v>0</v>
      </c>
      <c r="K73" s="6"/>
      <c r="L73" s="6">
        <v>0</v>
      </c>
      <c r="M73" s="6">
        <v>0</v>
      </c>
      <c r="O73" s="45">
        <v>11388752</v>
      </c>
      <c r="P73" s="166"/>
      <c r="Q73" s="166">
        <v>18910</v>
      </c>
      <c r="R73" s="166"/>
      <c r="S73" s="45">
        <v>212414376194</v>
      </c>
      <c r="T73" s="166"/>
      <c r="U73" s="166">
        <v>213696557471</v>
      </c>
      <c r="V73" s="276"/>
      <c r="W73" s="202">
        <f t="shared" si="0"/>
        <v>9.0286202981604505E-3</v>
      </c>
      <c r="X73" s="279"/>
    </row>
    <row r="74" spans="1:24" ht="49.5" customHeight="1" x14ac:dyDescent="0.25">
      <c r="A74" s="278" t="s">
        <v>199</v>
      </c>
      <c r="B74" s="275"/>
      <c r="C74" s="45">
        <v>2139648</v>
      </c>
      <c r="D74" s="166"/>
      <c r="E74" s="45">
        <v>5987914773</v>
      </c>
      <c r="F74" s="166"/>
      <c r="G74" s="166">
        <v>5611375823</v>
      </c>
      <c r="H74" s="45"/>
      <c r="I74" s="6">
        <v>0</v>
      </c>
      <c r="J74" s="6">
        <v>0</v>
      </c>
      <c r="K74" s="6"/>
      <c r="L74" s="6">
        <v>0</v>
      </c>
      <c r="M74" s="6">
        <v>0</v>
      </c>
      <c r="O74" s="45">
        <v>2139648</v>
      </c>
      <c r="P74" s="166"/>
      <c r="Q74" s="166">
        <v>3223</v>
      </c>
      <c r="R74" s="166"/>
      <c r="S74" s="45">
        <v>5987914773</v>
      </c>
      <c r="T74" s="166"/>
      <c r="U74" s="166">
        <v>6842778767</v>
      </c>
      <c r="V74" s="276"/>
      <c r="W74" s="202">
        <f t="shared" si="0"/>
        <v>2.8910550550137709E-4</v>
      </c>
      <c r="X74" s="279"/>
    </row>
    <row r="75" spans="1:24" ht="49.5" customHeight="1" x14ac:dyDescent="0.25">
      <c r="A75" s="278" t="s">
        <v>201</v>
      </c>
      <c r="B75" s="275"/>
      <c r="C75" s="45">
        <v>1415</v>
      </c>
      <c r="D75" s="166"/>
      <c r="E75" s="45">
        <v>8031755</v>
      </c>
      <c r="F75" s="166"/>
      <c r="G75" s="166">
        <v>6498003</v>
      </c>
      <c r="H75" s="45"/>
      <c r="I75" s="6">
        <v>30000000</v>
      </c>
      <c r="J75" s="6">
        <v>164386762335</v>
      </c>
      <c r="K75" s="6"/>
      <c r="L75" s="6">
        <v>0</v>
      </c>
      <c r="M75" s="6">
        <v>0</v>
      </c>
      <c r="O75" s="45">
        <v>30001415</v>
      </c>
      <c r="P75" s="166"/>
      <c r="Q75" s="166">
        <v>5750</v>
      </c>
      <c r="R75" s="166"/>
      <c r="S75" s="45">
        <v>164394794090</v>
      </c>
      <c r="T75" s="166"/>
      <c r="U75" s="166">
        <v>171174648359</v>
      </c>
      <c r="V75" s="276"/>
      <c r="W75" s="202">
        <f t="shared" ref="W75:W118" si="1">U75/23668794390937</f>
        <v>7.2320814288937482E-3</v>
      </c>
      <c r="X75" s="279"/>
    </row>
    <row r="76" spans="1:24" ht="49.5" customHeight="1" x14ac:dyDescent="0.25">
      <c r="A76" s="278" t="s">
        <v>338</v>
      </c>
      <c r="B76" s="275"/>
      <c r="C76" s="45">
        <v>1000000</v>
      </c>
      <c r="D76" s="166"/>
      <c r="E76" s="45">
        <v>33180100080</v>
      </c>
      <c r="F76" s="166"/>
      <c r="G76" s="166">
        <v>37954327500</v>
      </c>
      <c r="H76" s="45"/>
      <c r="I76" s="6">
        <v>0</v>
      </c>
      <c r="J76" s="6">
        <v>0</v>
      </c>
      <c r="K76" s="6"/>
      <c r="L76" s="6">
        <v>0</v>
      </c>
      <c r="M76" s="6">
        <v>0</v>
      </c>
      <c r="O76" s="45">
        <v>1000000</v>
      </c>
      <c r="P76" s="166"/>
      <c r="Q76" s="166">
        <v>46550</v>
      </c>
      <c r="R76" s="166"/>
      <c r="S76" s="45">
        <v>33180100080</v>
      </c>
      <c r="T76" s="166"/>
      <c r="U76" s="166">
        <v>46190168500</v>
      </c>
      <c r="V76" s="276"/>
      <c r="W76" s="202">
        <f t="shared" si="1"/>
        <v>1.9515218112540046E-3</v>
      </c>
      <c r="X76" s="279"/>
    </row>
    <row r="77" spans="1:24" ht="49.5" customHeight="1" x14ac:dyDescent="0.25">
      <c r="A77" s="278" t="s">
        <v>203</v>
      </c>
      <c r="B77" s="275"/>
      <c r="C77" s="45">
        <v>1444353</v>
      </c>
      <c r="D77" s="166"/>
      <c r="E77" s="45">
        <v>7941675474</v>
      </c>
      <c r="F77" s="166"/>
      <c r="G77" s="166">
        <v>8068849297</v>
      </c>
      <c r="H77" s="45"/>
      <c r="I77" s="6">
        <v>551480</v>
      </c>
      <c r="J77" s="6">
        <v>0</v>
      </c>
      <c r="K77" s="6"/>
      <c r="L77" s="6">
        <v>0</v>
      </c>
      <c r="M77" s="6">
        <v>0</v>
      </c>
      <c r="O77" s="45">
        <v>1995833</v>
      </c>
      <c r="P77" s="166"/>
      <c r="Q77" s="166">
        <v>4812.4999997494779</v>
      </c>
      <c r="R77" s="166"/>
      <c r="S77" s="45">
        <v>7941675474</v>
      </c>
      <c r="T77" s="166"/>
      <c r="U77" s="166">
        <v>9530700080</v>
      </c>
      <c r="V77" s="276"/>
      <c r="W77" s="202">
        <f t="shared" si="1"/>
        <v>4.0266943565361288E-4</v>
      </c>
      <c r="X77" s="279"/>
    </row>
    <row r="78" spans="1:24" ht="49.5" customHeight="1" x14ac:dyDescent="0.25">
      <c r="A78" s="278" t="s">
        <v>204</v>
      </c>
      <c r="B78" s="275"/>
      <c r="C78" s="45">
        <v>1956745</v>
      </c>
      <c r="D78" s="166"/>
      <c r="E78" s="45">
        <v>9067161924</v>
      </c>
      <c r="F78" s="166"/>
      <c r="G78" s="166">
        <v>10407079779</v>
      </c>
      <c r="H78" s="45"/>
      <c r="I78" s="6">
        <v>0</v>
      </c>
      <c r="J78" s="6">
        <v>0</v>
      </c>
      <c r="K78" s="6"/>
      <c r="L78" s="6">
        <v>0</v>
      </c>
      <c r="M78" s="6">
        <v>0</v>
      </c>
      <c r="O78" s="45">
        <v>1956745</v>
      </c>
      <c r="P78" s="166"/>
      <c r="Q78" s="166">
        <v>5530</v>
      </c>
      <c r="R78" s="166"/>
      <c r="S78" s="45">
        <v>9067161924</v>
      </c>
      <c r="T78" s="166"/>
      <c r="U78" s="166">
        <v>10737155072</v>
      </c>
      <c r="V78" s="276"/>
      <c r="W78" s="202">
        <f t="shared" si="1"/>
        <v>4.5364182453295365E-4</v>
      </c>
      <c r="X78" s="279"/>
    </row>
    <row r="79" spans="1:24" ht="49.5" customHeight="1" x14ac:dyDescent="0.25">
      <c r="A79" s="278" t="s">
        <v>206</v>
      </c>
      <c r="B79" s="275"/>
      <c r="C79" s="45">
        <v>7442325</v>
      </c>
      <c r="D79" s="166"/>
      <c r="E79" s="45">
        <v>84176315697</v>
      </c>
      <c r="F79" s="166"/>
      <c r="G79" s="166">
        <v>67423185910</v>
      </c>
      <c r="H79" s="45"/>
      <c r="I79" s="6">
        <v>8373944</v>
      </c>
      <c r="J79" s="6">
        <v>88028599878</v>
      </c>
      <c r="K79" s="6"/>
      <c r="L79" s="6">
        <v>0</v>
      </c>
      <c r="M79" s="6">
        <v>0</v>
      </c>
      <c r="O79" s="45">
        <v>15816269</v>
      </c>
      <c r="P79" s="166"/>
      <c r="Q79" s="166">
        <v>10590</v>
      </c>
      <c r="R79" s="166"/>
      <c r="S79" s="45">
        <v>172204915575</v>
      </c>
      <c r="T79" s="166"/>
      <c r="U79" s="166">
        <v>166199557862</v>
      </c>
      <c r="V79" s="276"/>
      <c r="W79" s="202">
        <f t="shared" si="1"/>
        <v>7.0218852349167114E-3</v>
      </c>
      <c r="X79" s="279"/>
    </row>
    <row r="80" spans="1:24" ht="49.5" customHeight="1" x14ac:dyDescent="0.25">
      <c r="A80" s="278" t="s">
        <v>208</v>
      </c>
      <c r="B80" s="275"/>
      <c r="C80" s="45">
        <v>574459</v>
      </c>
      <c r="D80" s="166"/>
      <c r="E80" s="45">
        <v>44533137778</v>
      </c>
      <c r="F80" s="166"/>
      <c r="G80" s="166">
        <v>49859512245</v>
      </c>
      <c r="H80" s="45"/>
      <c r="I80" s="6">
        <v>0</v>
      </c>
      <c r="J80" s="6">
        <v>0</v>
      </c>
      <c r="K80" s="6"/>
      <c r="L80" s="6">
        <v>0</v>
      </c>
      <c r="M80" s="6">
        <v>0</v>
      </c>
      <c r="O80" s="45">
        <v>574459</v>
      </c>
      <c r="P80" s="166"/>
      <c r="Q80" s="166">
        <v>90030</v>
      </c>
      <c r="R80" s="166"/>
      <c r="S80" s="45">
        <v>44533137778</v>
      </c>
      <c r="T80" s="166"/>
      <c r="U80" s="166">
        <v>51318759432</v>
      </c>
      <c r="V80" s="276"/>
      <c r="W80" s="202">
        <f t="shared" si="1"/>
        <v>2.1682033560463236E-3</v>
      </c>
      <c r="X80" s="279"/>
    </row>
    <row r="81" spans="1:24" ht="49.5" customHeight="1" x14ac:dyDescent="0.25">
      <c r="A81" s="278" t="s">
        <v>322</v>
      </c>
      <c r="B81" s="275"/>
      <c r="C81" s="45">
        <v>815367</v>
      </c>
      <c r="D81" s="166"/>
      <c r="E81" s="45">
        <v>12437967795</v>
      </c>
      <c r="F81" s="166"/>
      <c r="G81" s="166">
        <v>13365740804</v>
      </c>
      <c r="H81" s="45"/>
      <c r="I81" s="6">
        <v>195688</v>
      </c>
      <c r="J81" s="6">
        <v>0</v>
      </c>
      <c r="K81" s="6"/>
      <c r="L81" s="6">
        <v>0</v>
      </c>
      <c r="M81" s="6">
        <v>0</v>
      </c>
      <c r="O81" s="45">
        <v>1011055</v>
      </c>
      <c r="P81" s="166"/>
      <c r="Q81" s="166">
        <v>13390</v>
      </c>
      <c r="R81" s="166"/>
      <c r="S81" s="45">
        <v>12437967795</v>
      </c>
      <c r="T81" s="166"/>
      <c r="U81" s="166">
        <v>13433377508</v>
      </c>
      <c r="V81" s="276"/>
      <c r="W81" s="202">
        <f t="shared" si="1"/>
        <v>5.6755647483015717E-4</v>
      </c>
      <c r="X81" s="279"/>
    </row>
    <row r="82" spans="1:24" ht="49.5" customHeight="1" x14ac:dyDescent="0.25">
      <c r="A82" s="278" t="s">
        <v>213</v>
      </c>
      <c r="B82" s="275"/>
      <c r="C82" s="45">
        <v>12210897</v>
      </c>
      <c r="D82" s="166"/>
      <c r="E82" s="45">
        <v>38962157598</v>
      </c>
      <c r="F82" s="166"/>
      <c r="G82" s="166">
        <v>39318064460</v>
      </c>
      <c r="H82" s="45"/>
      <c r="I82" s="6">
        <v>46678193</v>
      </c>
      <c r="J82" s="6">
        <v>98945164062</v>
      </c>
      <c r="K82" s="6"/>
      <c r="L82" s="6">
        <v>0</v>
      </c>
      <c r="M82" s="6">
        <v>0</v>
      </c>
      <c r="O82" s="45">
        <v>58889090</v>
      </c>
      <c r="P82" s="166"/>
      <c r="Q82" s="166">
        <v>2460</v>
      </c>
      <c r="R82" s="166"/>
      <c r="S82" s="45">
        <v>135177643960</v>
      </c>
      <c r="T82" s="166"/>
      <c r="U82" s="166">
        <v>143747338247</v>
      </c>
      <c r="V82" s="276"/>
      <c r="W82" s="202">
        <f t="shared" si="1"/>
        <v>6.0732851818613197E-3</v>
      </c>
      <c r="X82" s="279"/>
    </row>
    <row r="83" spans="1:24" ht="49.5" customHeight="1" x14ac:dyDescent="0.25">
      <c r="A83" s="278" t="s">
        <v>214</v>
      </c>
      <c r="B83" s="275"/>
      <c r="C83" s="45">
        <v>6080558</v>
      </c>
      <c r="D83" s="166"/>
      <c r="E83" s="45">
        <v>45669776181</v>
      </c>
      <c r="F83" s="166"/>
      <c r="G83" s="166">
        <v>51224884387</v>
      </c>
      <c r="H83" s="45"/>
      <c r="I83" s="6">
        <v>0</v>
      </c>
      <c r="J83" s="6">
        <v>0</v>
      </c>
      <c r="K83" s="6"/>
      <c r="L83" s="6">
        <v>0</v>
      </c>
      <c r="M83" s="6">
        <v>0</v>
      </c>
      <c r="O83" s="45">
        <v>6080558</v>
      </c>
      <c r="P83" s="166"/>
      <c r="Q83" s="166">
        <v>9400</v>
      </c>
      <c r="R83" s="166"/>
      <c r="S83" s="45">
        <v>45669776181</v>
      </c>
      <c r="T83" s="166"/>
      <c r="U83" s="166">
        <v>56715419696</v>
      </c>
      <c r="V83" s="276"/>
      <c r="W83" s="202">
        <f t="shared" si="1"/>
        <v>2.3962107557838628E-3</v>
      </c>
      <c r="X83" s="279"/>
    </row>
    <row r="84" spans="1:24" ht="49.5" customHeight="1" x14ac:dyDescent="0.25">
      <c r="A84" s="278" t="s">
        <v>323</v>
      </c>
      <c r="B84" s="275"/>
      <c r="C84" s="45">
        <v>32025742</v>
      </c>
      <c r="D84" s="166"/>
      <c r="E84" s="45">
        <v>182348271300</v>
      </c>
      <c r="F84" s="166"/>
      <c r="G84" s="166">
        <v>243738663725</v>
      </c>
      <c r="H84" s="45"/>
      <c r="I84" s="6">
        <v>2170799</v>
      </c>
      <c r="J84" s="6">
        <v>16157274959</v>
      </c>
      <c r="K84" s="6"/>
      <c r="L84" s="6">
        <v>0</v>
      </c>
      <c r="M84" s="6">
        <v>0</v>
      </c>
      <c r="O84" s="45">
        <v>34196541</v>
      </c>
      <c r="P84" s="166"/>
      <c r="Q84" s="166">
        <v>8980</v>
      </c>
      <c r="R84" s="166"/>
      <c r="S84" s="45">
        <v>198505546259</v>
      </c>
      <c r="T84" s="166"/>
      <c r="U84" s="166">
        <v>304711171611</v>
      </c>
      <c r="V84" s="276"/>
      <c r="W84" s="202">
        <f t="shared" si="1"/>
        <v>1.2873962508528814E-2</v>
      </c>
      <c r="X84" s="279"/>
    </row>
    <row r="85" spans="1:24" ht="49.5" customHeight="1" x14ac:dyDescent="0.25">
      <c r="A85" s="278" t="s">
        <v>217</v>
      </c>
      <c r="B85" s="275"/>
      <c r="C85" s="45">
        <v>20264506</v>
      </c>
      <c r="D85" s="166"/>
      <c r="E85" s="45">
        <v>38139732960</v>
      </c>
      <c r="F85" s="166"/>
      <c r="G85" s="166">
        <v>27567877939</v>
      </c>
      <c r="H85" s="45"/>
      <c r="I85" s="6">
        <v>0</v>
      </c>
      <c r="J85" s="6">
        <v>0</v>
      </c>
      <c r="K85" s="6"/>
      <c r="L85" s="6">
        <v>20264505</v>
      </c>
      <c r="M85" s="6">
        <v>30639243419</v>
      </c>
      <c r="O85" s="45">
        <v>1</v>
      </c>
      <c r="P85" s="166"/>
      <c r="Q85" s="166">
        <v>1643</v>
      </c>
      <c r="R85" s="166"/>
      <c r="S85" s="45">
        <v>1882</v>
      </c>
      <c r="T85" s="166"/>
      <c r="U85" s="166">
        <v>1632</v>
      </c>
      <c r="V85" s="276"/>
      <c r="W85" s="202">
        <f t="shared" si="1"/>
        <v>6.8951547469815698E-11</v>
      </c>
      <c r="X85" s="279"/>
    </row>
    <row r="86" spans="1:24" ht="49.5" customHeight="1" x14ac:dyDescent="0.25">
      <c r="A86" s="278" t="s">
        <v>218</v>
      </c>
      <c r="B86" s="275"/>
      <c r="C86" s="45">
        <v>10068482</v>
      </c>
      <c r="D86" s="166"/>
      <c r="E86" s="45">
        <v>165117664193</v>
      </c>
      <c r="F86" s="166"/>
      <c r="G86" s="166">
        <v>175735579840</v>
      </c>
      <c r="H86" s="45"/>
      <c r="I86" s="6">
        <v>190137</v>
      </c>
      <c r="J86" s="6">
        <v>3356489978</v>
      </c>
      <c r="K86" s="6"/>
      <c r="L86" s="6">
        <v>0</v>
      </c>
      <c r="M86" s="6">
        <v>0</v>
      </c>
      <c r="O86" s="45">
        <v>10258619</v>
      </c>
      <c r="P86" s="166"/>
      <c r="Q86" s="166">
        <v>21000</v>
      </c>
      <c r="R86" s="166"/>
      <c r="S86" s="45">
        <v>168474154171</v>
      </c>
      <c r="T86" s="166"/>
      <c r="U86" s="166">
        <v>213765717383</v>
      </c>
      <c r="V86" s="276"/>
      <c r="W86" s="202">
        <f t="shared" si="1"/>
        <v>9.0315422852653982E-3</v>
      </c>
      <c r="X86" s="279"/>
    </row>
    <row r="87" spans="1:24" ht="49.5" customHeight="1" x14ac:dyDescent="0.25">
      <c r="A87" s="278" t="s">
        <v>324</v>
      </c>
      <c r="B87" s="275"/>
      <c r="C87" s="45">
        <v>3681051</v>
      </c>
      <c r="D87" s="166"/>
      <c r="E87" s="45">
        <v>18536810710</v>
      </c>
      <c r="F87" s="166"/>
      <c r="G87" s="166">
        <v>22682624119</v>
      </c>
      <c r="H87" s="45"/>
      <c r="I87" s="6">
        <v>25000000</v>
      </c>
      <c r="J87" s="6">
        <v>174469278112</v>
      </c>
      <c r="K87" s="6"/>
      <c r="L87" s="6">
        <v>0</v>
      </c>
      <c r="M87" s="6">
        <v>0</v>
      </c>
      <c r="O87" s="45">
        <v>28681051</v>
      </c>
      <c r="P87" s="166"/>
      <c r="Q87" s="166">
        <v>8000</v>
      </c>
      <c r="R87" s="166"/>
      <c r="S87" s="45">
        <v>193006088822</v>
      </c>
      <c r="T87" s="166"/>
      <c r="U87" s="166">
        <v>227674771809</v>
      </c>
      <c r="V87" s="276"/>
      <c r="W87" s="202">
        <f t="shared" si="1"/>
        <v>9.6191959779826711E-3</v>
      </c>
      <c r="X87" s="279"/>
    </row>
    <row r="88" spans="1:24" ht="49.5" customHeight="1" x14ac:dyDescent="0.25">
      <c r="A88" s="278" t="s">
        <v>82</v>
      </c>
      <c r="B88" s="275"/>
      <c r="C88" s="45">
        <v>4231258</v>
      </c>
      <c r="D88" s="166"/>
      <c r="E88" s="45">
        <v>103771347049</v>
      </c>
      <c r="F88" s="166"/>
      <c r="G88" s="166">
        <v>103242353739</v>
      </c>
      <c r="H88" s="45"/>
      <c r="I88" s="6">
        <v>2581110</v>
      </c>
      <c r="J88" s="6">
        <v>73023880143</v>
      </c>
      <c r="K88" s="6"/>
      <c r="L88" s="6">
        <v>0</v>
      </c>
      <c r="M88" s="6">
        <v>0</v>
      </c>
      <c r="O88" s="45">
        <v>6812368</v>
      </c>
      <c r="P88" s="166"/>
      <c r="Q88" s="166">
        <v>29150</v>
      </c>
      <c r="R88" s="166"/>
      <c r="S88" s="45">
        <v>176795227192</v>
      </c>
      <c r="T88" s="166"/>
      <c r="U88" s="166">
        <v>197045499727</v>
      </c>
      <c r="V88" s="276"/>
      <c r="W88" s="202">
        <f t="shared" si="1"/>
        <v>8.3251177255758545E-3</v>
      </c>
      <c r="X88" s="279"/>
    </row>
    <row r="89" spans="1:24" ht="49.5" customHeight="1" x14ac:dyDescent="0.25">
      <c r="A89" s="278" t="s">
        <v>220</v>
      </c>
      <c r="B89" s="275"/>
      <c r="C89" s="45">
        <v>294555</v>
      </c>
      <c r="D89" s="166"/>
      <c r="E89" s="45">
        <v>17857752963</v>
      </c>
      <c r="F89" s="166"/>
      <c r="G89" s="166">
        <v>10855208261</v>
      </c>
      <c r="H89" s="45"/>
      <c r="I89" s="6">
        <v>0</v>
      </c>
      <c r="J89" s="6">
        <v>0</v>
      </c>
      <c r="K89" s="6"/>
      <c r="L89" s="6">
        <v>294555</v>
      </c>
      <c r="M89" s="6">
        <v>10916190329</v>
      </c>
      <c r="O89" s="45">
        <v>0</v>
      </c>
      <c r="P89" s="166"/>
      <c r="Q89" s="166">
        <v>0</v>
      </c>
      <c r="R89" s="166"/>
      <c r="S89" s="45">
        <v>0</v>
      </c>
      <c r="T89" s="166"/>
      <c r="U89" s="166">
        <v>0</v>
      </c>
      <c r="V89" s="276"/>
      <c r="W89" s="202">
        <f t="shared" si="1"/>
        <v>0</v>
      </c>
      <c r="X89" s="279"/>
    </row>
    <row r="90" spans="1:24" ht="49.5" customHeight="1" x14ac:dyDescent="0.25">
      <c r="A90" s="278" t="s">
        <v>81</v>
      </c>
      <c r="B90" s="275"/>
      <c r="C90" s="45">
        <v>44648625</v>
      </c>
      <c r="D90" s="166"/>
      <c r="E90" s="45">
        <v>121254361983</v>
      </c>
      <c r="F90" s="166"/>
      <c r="G90" s="166">
        <v>169903888483</v>
      </c>
      <c r="H90" s="45"/>
      <c r="I90" s="6">
        <v>0</v>
      </c>
      <c r="J90" s="6">
        <v>0</v>
      </c>
      <c r="K90" s="6"/>
      <c r="L90" s="6">
        <v>0</v>
      </c>
      <c r="M90" s="6">
        <v>0</v>
      </c>
      <c r="O90" s="45">
        <v>44648625</v>
      </c>
      <c r="P90" s="166"/>
      <c r="Q90" s="166">
        <v>4829</v>
      </c>
      <c r="R90" s="166"/>
      <c r="S90" s="45">
        <v>121254361983</v>
      </c>
      <c r="T90" s="166"/>
      <c r="U90" s="166">
        <v>213941558665</v>
      </c>
      <c r="V90" s="276"/>
      <c r="W90" s="202">
        <f t="shared" si="1"/>
        <v>9.0389715306716332E-3</v>
      </c>
      <c r="X90" s="279"/>
    </row>
    <row r="91" spans="1:24" ht="49.5" customHeight="1" x14ac:dyDescent="0.25">
      <c r="A91" s="278" t="s">
        <v>222</v>
      </c>
      <c r="B91" s="275"/>
      <c r="C91" s="45">
        <v>13831042</v>
      </c>
      <c r="D91" s="166"/>
      <c r="E91" s="45">
        <v>289838529506</v>
      </c>
      <c r="F91" s="166"/>
      <c r="G91" s="166">
        <v>226036388911</v>
      </c>
      <c r="H91" s="45"/>
      <c r="I91" s="6">
        <v>5465176</v>
      </c>
      <c r="J91" s="6">
        <v>100025712962</v>
      </c>
      <c r="K91" s="6"/>
      <c r="L91" s="6">
        <v>971130</v>
      </c>
      <c r="M91" s="6">
        <v>16415909929</v>
      </c>
      <c r="O91" s="45">
        <v>18325088</v>
      </c>
      <c r="P91" s="166"/>
      <c r="Q91" s="166">
        <v>21940</v>
      </c>
      <c r="R91" s="166"/>
      <c r="S91" s="45">
        <v>369513578277</v>
      </c>
      <c r="T91" s="166"/>
      <c r="U91" s="166">
        <v>398944565435</v>
      </c>
      <c r="V91" s="276"/>
      <c r="W91" s="202">
        <f t="shared" si="1"/>
        <v>1.6855297268024753E-2</v>
      </c>
      <c r="X91" s="279"/>
    </row>
    <row r="92" spans="1:24" ht="49.5" customHeight="1" x14ac:dyDescent="0.25">
      <c r="A92" s="278" t="s">
        <v>91</v>
      </c>
      <c r="B92" s="275"/>
      <c r="C92" s="45">
        <v>3300191</v>
      </c>
      <c r="D92" s="166"/>
      <c r="E92" s="45">
        <v>73828372282</v>
      </c>
      <c r="F92" s="166"/>
      <c r="G92" s="166">
        <v>67884127256</v>
      </c>
      <c r="H92" s="45"/>
      <c r="I92" s="6">
        <v>0</v>
      </c>
      <c r="J92" s="6">
        <v>0</v>
      </c>
      <c r="K92" s="6"/>
      <c r="L92" s="6">
        <v>3300191</v>
      </c>
      <c r="M92" s="6">
        <v>76618648240</v>
      </c>
      <c r="O92" s="45">
        <v>0</v>
      </c>
      <c r="P92" s="166"/>
      <c r="Q92" s="166">
        <v>0</v>
      </c>
      <c r="R92" s="166"/>
      <c r="S92" s="45">
        <v>0</v>
      </c>
      <c r="T92" s="166"/>
      <c r="U92" s="166">
        <v>0</v>
      </c>
      <c r="V92" s="276"/>
      <c r="W92" s="202">
        <f t="shared" si="1"/>
        <v>0</v>
      </c>
      <c r="X92" s="279"/>
    </row>
    <row r="93" spans="1:24" ht="49.5" customHeight="1" x14ac:dyDescent="0.25">
      <c r="A93" s="278" t="s">
        <v>357</v>
      </c>
      <c r="B93" s="275"/>
      <c r="C93" s="45">
        <v>0</v>
      </c>
      <c r="D93" s="166"/>
      <c r="E93" s="45">
        <v>0</v>
      </c>
      <c r="F93" s="166"/>
      <c r="G93" s="166">
        <v>0</v>
      </c>
      <c r="H93" s="45"/>
      <c r="I93" s="6">
        <v>0</v>
      </c>
      <c r="J93" s="6">
        <v>0</v>
      </c>
      <c r="K93" s="6"/>
      <c r="L93" s="6">
        <v>0</v>
      </c>
      <c r="M93" s="6">
        <v>0</v>
      </c>
      <c r="O93" s="45">
        <v>2576611</v>
      </c>
      <c r="P93" s="166"/>
      <c r="Q93" s="166">
        <v>1313</v>
      </c>
      <c r="R93" s="166"/>
      <c r="S93" s="45">
        <v>2731120211</v>
      </c>
      <c r="T93" s="166"/>
      <c r="U93" s="166">
        <v>3356938958</v>
      </c>
      <c r="V93" s="276"/>
      <c r="W93" s="202">
        <f t="shared" si="1"/>
        <v>1.4182974014449181E-4</v>
      </c>
      <c r="X93" s="279"/>
    </row>
    <row r="94" spans="1:24" ht="49.5" customHeight="1" x14ac:dyDescent="0.25">
      <c r="A94" s="278" t="s">
        <v>345</v>
      </c>
      <c r="B94" s="275"/>
      <c r="C94" s="45">
        <v>412346</v>
      </c>
      <c r="D94" s="166"/>
      <c r="E94" s="45">
        <v>2344204180</v>
      </c>
      <c r="F94" s="166"/>
      <c r="G94" s="166">
        <v>2409943955</v>
      </c>
      <c r="H94" s="45"/>
      <c r="I94" s="6">
        <v>0</v>
      </c>
      <c r="J94" s="6">
        <v>0</v>
      </c>
      <c r="K94" s="6"/>
      <c r="L94" s="6">
        <v>0</v>
      </c>
      <c r="M94" s="6">
        <v>0</v>
      </c>
      <c r="O94" s="45">
        <v>412346</v>
      </c>
      <c r="P94" s="166"/>
      <c r="Q94" s="166">
        <v>6940</v>
      </c>
      <c r="R94" s="166"/>
      <c r="S94" s="45">
        <v>2344204180</v>
      </c>
      <c r="T94" s="166"/>
      <c r="U94" s="166">
        <v>2839560447</v>
      </c>
      <c r="V94" s="276"/>
      <c r="W94" s="202">
        <f t="shared" si="1"/>
        <v>1.1997064151637964E-4</v>
      </c>
      <c r="X94" s="279"/>
    </row>
    <row r="95" spans="1:24" ht="49.5" customHeight="1" x14ac:dyDescent="0.25">
      <c r="A95" s="278" t="s">
        <v>358</v>
      </c>
      <c r="B95" s="275"/>
      <c r="C95" s="45">
        <v>0</v>
      </c>
      <c r="D95" s="166"/>
      <c r="E95" s="45">
        <v>0</v>
      </c>
      <c r="F95" s="166"/>
      <c r="G95" s="166">
        <v>0</v>
      </c>
      <c r="H95" s="45"/>
      <c r="I95" s="6">
        <v>0</v>
      </c>
      <c r="J95" s="6">
        <v>0</v>
      </c>
      <c r="K95" s="6"/>
      <c r="L95" s="6">
        <v>0</v>
      </c>
      <c r="M95" s="6">
        <v>0</v>
      </c>
      <c r="O95" s="45">
        <v>1754378</v>
      </c>
      <c r="P95" s="166"/>
      <c r="Q95" s="166">
        <v>5849.2800000912002</v>
      </c>
      <c r="R95" s="166"/>
      <c r="S95" s="45">
        <v>7755518129</v>
      </c>
      <c r="T95" s="166"/>
      <c r="U95" s="166">
        <v>10182524066</v>
      </c>
      <c r="V95" s="276"/>
      <c r="W95" s="202">
        <f t="shared" si="1"/>
        <v>4.3020881832067382E-4</v>
      </c>
      <c r="X95" s="279"/>
    </row>
    <row r="96" spans="1:24" ht="49.5" customHeight="1" x14ac:dyDescent="0.25">
      <c r="A96" s="278" t="s">
        <v>86</v>
      </c>
      <c r="B96" s="275"/>
      <c r="C96" s="45">
        <v>95317609</v>
      </c>
      <c r="D96" s="166"/>
      <c r="E96" s="45">
        <v>243911997884</v>
      </c>
      <c r="F96" s="166"/>
      <c r="G96" s="166">
        <v>242126857941</v>
      </c>
      <c r="H96" s="45"/>
      <c r="I96" s="6">
        <v>0</v>
      </c>
      <c r="J96" s="6">
        <v>0</v>
      </c>
      <c r="K96" s="6"/>
      <c r="L96" s="6">
        <v>0</v>
      </c>
      <c r="M96" s="6">
        <v>0</v>
      </c>
      <c r="O96" s="45">
        <v>95317609</v>
      </c>
      <c r="P96" s="166"/>
      <c r="Q96" s="166">
        <v>2780</v>
      </c>
      <c r="R96" s="166"/>
      <c r="S96" s="45">
        <v>243911997884</v>
      </c>
      <c r="T96" s="166"/>
      <c r="U96" s="166">
        <v>262934634797</v>
      </c>
      <c r="V96" s="276"/>
      <c r="W96" s="202">
        <f t="shared" si="1"/>
        <v>1.1108915412171568E-2</v>
      </c>
      <c r="X96" s="279"/>
    </row>
    <row r="97" spans="1:24" ht="49.5" customHeight="1" x14ac:dyDescent="0.25">
      <c r="A97" s="278" t="s">
        <v>230</v>
      </c>
      <c r="B97" s="275"/>
      <c r="C97" s="45">
        <v>1715925</v>
      </c>
      <c r="D97" s="166"/>
      <c r="E97" s="45">
        <v>62894857029</v>
      </c>
      <c r="F97" s="166"/>
      <c r="G97" s="166">
        <v>52424929108</v>
      </c>
      <c r="H97" s="45"/>
      <c r="I97" s="6">
        <v>0</v>
      </c>
      <c r="J97" s="6">
        <v>0</v>
      </c>
      <c r="K97" s="6"/>
      <c r="L97" s="6">
        <v>0</v>
      </c>
      <c r="M97" s="6">
        <v>0</v>
      </c>
      <c r="O97" s="45">
        <v>1715925</v>
      </c>
      <c r="P97" s="166"/>
      <c r="Q97" s="166">
        <v>41830</v>
      </c>
      <c r="R97" s="166"/>
      <c r="S97" s="45">
        <v>62894857029</v>
      </c>
      <c r="T97" s="166"/>
      <c r="U97" s="166">
        <v>71222305441</v>
      </c>
      <c r="V97" s="276"/>
      <c r="W97" s="202">
        <f t="shared" si="1"/>
        <v>3.0091226559588384E-3</v>
      </c>
      <c r="X97" s="279"/>
    </row>
    <row r="98" spans="1:24" ht="49.5" customHeight="1" x14ac:dyDescent="0.25">
      <c r="A98" s="278" t="s">
        <v>107</v>
      </c>
      <c r="B98" s="275"/>
      <c r="C98" s="45">
        <v>6041407</v>
      </c>
      <c r="D98" s="166"/>
      <c r="E98" s="45">
        <v>14807345660</v>
      </c>
      <c r="F98" s="166"/>
      <c r="G98" s="166">
        <v>14986767313</v>
      </c>
      <c r="H98" s="45"/>
      <c r="I98" s="6">
        <v>0</v>
      </c>
      <c r="J98" s="6">
        <v>0</v>
      </c>
      <c r="K98" s="6"/>
      <c r="L98" s="6">
        <v>0</v>
      </c>
      <c r="M98" s="6">
        <v>0</v>
      </c>
      <c r="O98" s="45">
        <v>6041407</v>
      </c>
      <c r="P98" s="166"/>
      <c r="Q98" s="166">
        <v>2870</v>
      </c>
      <c r="R98" s="166"/>
      <c r="S98" s="45">
        <v>14807345660</v>
      </c>
      <c r="T98" s="166"/>
      <c r="U98" s="166">
        <v>17204808875</v>
      </c>
      <c r="V98" s="276"/>
      <c r="W98" s="202">
        <f t="shared" si="1"/>
        <v>7.2689840432210099E-4</v>
      </c>
      <c r="X98" s="279"/>
    </row>
    <row r="99" spans="1:24" ht="49.5" customHeight="1" x14ac:dyDescent="0.25">
      <c r="A99" s="278" t="s">
        <v>231</v>
      </c>
      <c r="B99" s="275"/>
      <c r="C99" s="45">
        <v>10674842</v>
      </c>
      <c r="D99" s="166"/>
      <c r="E99" s="45">
        <v>76518823301</v>
      </c>
      <c r="F99" s="166"/>
      <c r="G99" s="166">
        <v>86009682831</v>
      </c>
      <c r="H99" s="45"/>
      <c r="I99" s="6">
        <v>0</v>
      </c>
      <c r="J99" s="6">
        <v>0</v>
      </c>
      <c r="K99" s="6"/>
      <c r="L99" s="6">
        <v>10674842</v>
      </c>
      <c r="M99" s="6">
        <v>86771419441</v>
      </c>
      <c r="O99" s="45">
        <v>0</v>
      </c>
      <c r="P99" s="166"/>
      <c r="Q99" s="166">
        <v>0</v>
      </c>
      <c r="R99" s="166"/>
      <c r="S99" s="45">
        <v>0</v>
      </c>
      <c r="T99" s="166"/>
      <c r="U99" s="166">
        <v>0</v>
      </c>
      <c r="V99" s="276"/>
      <c r="W99" s="202">
        <f t="shared" si="1"/>
        <v>0</v>
      </c>
      <c r="X99" s="279"/>
    </row>
    <row r="100" spans="1:24" ht="49.5" customHeight="1" x14ac:dyDescent="0.25">
      <c r="A100" s="278" t="s">
        <v>234</v>
      </c>
      <c r="B100" s="275"/>
      <c r="C100" s="45">
        <v>1472465</v>
      </c>
      <c r="D100" s="166"/>
      <c r="E100" s="45">
        <v>8107191193</v>
      </c>
      <c r="F100" s="166"/>
      <c r="G100" s="166">
        <v>8839551218</v>
      </c>
      <c r="H100" s="45"/>
      <c r="I100" s="6">
        <v>0</v>
      </c>
      <c r="J100" s="6">
        <v>0</v>
      </c>
      <c r="K100" s="6"/>
      <c r="L100" s="6">
        <v>0</v>
      </c>
      <c r="M100" s="6">
        <v>0</v>
      </c>
      <c r="O100" s="45">
        <v>1472465</v>
      </c>
      <c r="P100" s="166"/>
      <c r="Q100" s="166">
        <v>6140</v>
      </c>
      <c r="R100" s="166"/>
      <c r="S100" s="45">
        <v>8107191193</v>
      </c>
      <c r="T100" s="166"/>
      <c r="U100" s="166">
        <v>8971048674</v>
      </c>
      <c r="V100" s="276"/>
      <c r="W100" s="202">
        <f t="shared" si="1"/>
        <v>3.7902431893341797E-4</v>
      </c>
      <c r="X100" s="279"/>
    </row>
    <row r="101" spans="1:24" ht="49.5" customHeight="1" x14ac:dyDescent="0.25">
      <c r="A101" s="278" t="s">
        <v>339</v>
      </c>
      <c r="B101" s="275"/>
      <c r="C101" s="45">
        <v>8156216</v>
      </c>
      <c r="D101" s="166"/>
      <c r="E101" s="45">
        <v>54524643587</v>
      </c>
      <c r="F101" s="166"/>
      <c r="G101" s="166">
        <v>55761930626</v>
      </c>
      <c r="H101" s="45"/>
      <c r="I101" s="6">
        <v>20975266</v>
      </c>
      <c r="J101" s="6">
        <v>161299462182</v>
      </c>
      <c r="K101" s="6"/>
      <c r="L101" s="6">
        <v>0</v>
      </c>
      <c r="M101" s="6">
        <v>0</v>
      </c>
      <c r="O101" s="45">
        <v>29131482</v>
      </c>
      <c r="P101" s="166"/>
      <c r="Q101" s="166">
        <v>8170</v>
      </c>
      <c r="R101" s="166"/>
      <c r="S101" s="45">
        <v>215825775255</v>
      </c>
      <c r="T101" s="166"/>
      <c r="U101" s="166">
        <v>236164435417</v>
      </c>
      <c r="V101" s="276"/>
      <c r="W101" s="202">
        <f t="shared" si="1"/>
        <v>9.977881911358762E-3</v>
      </c>
      <c r="X101" s="279"/>
    </row>
    <row r="102" spans="1:24" ht="49.5" customHeight="1" x14ac:dyDescent="0.25">
      <c r="A102" s="278" t="s">
        <v>238</v>
      </c>
      <c r="B102" s="275"/>
      <c r="C102" s="45">
        <v>19245373</v>
      </c>
      <c r="D102" s="166"/>
      <c r="E102" s="45">
        <v>434532582158</v>
      </c>
      <c r="F102" s="166"/>
      <c r="G102" s="166">
        <v>503386541195</v>
      </c>
      <c r="H102" s="45"/>
      <c r="I102" s="6">
        <v>0</v>
      </c>
      <c r="J102" s="6">
        <v>0</v>
      </c>
      <c r="K102" s="6"/>
      <c r="L102" s="6">
        <v>0</v>
      </c>
      <c r="M102" s="6">
        <v>0</v>
      </c>
      <c r="O102" s="45">
        <v>19245373</v>
      </c>
      <c r="P102" s="166"/>
      <c r="Q102" s="166">
        <v>31150</v>
      </c>
      <c r="R102" s="166"/>
      <c r="S102" s="45">
        <v>434532582158</v>
      </c>
      <c r="T102" s="166"/>
      <c r="U102" s="166">
        <v>594859285211</v>
      </c>
      <c r="V102" s="276"/>
      <c r="W102" s="202">
        <f t="shared" si="1"/>
        <v>2.5132639854219915E-2</v>
      </c>
      <c r="X102" s="279"/>
    </row>
    <row r="103" spans="1:24" ht="49.5" customHeight="1" x14ac:dyDescent="0.25">
      <c r="A103" s="278" t="s">
        <v>240</v>
      </c>
      <c r="B103" s="275"/>
      <c r="C103" s="45">
        <v>2104690</v>
      </c>
      <c r="D103" s="166"/>
      <c r="E103" s="45">
        <v>316129444451</v>
      </c>
      <c r="F103" s="166"/>
      <c r="G103" s="166">
        <v>384520027811</v>
      </c>
      <c r="H103" s="45"/>
      <c r="I103" s="6">
        <v>0</v>
      </c>
      <c r="J103" s="6">
        <v>0</v>
      </c>
      <c r="K103" s="6"/>
      <c r="L103" s="6">
        <v>280000</v>
      </c>
      <c r="M103" s="6">
        <v>60721169112</v>
      </c>
      <c r="O103" s="45">
        <v>1824690</v>
      </c>
      <c r="P103" s="166"/>
      <c r="Q103" s="166">
        <v>234870</v>
      </c>
      <c r="R103" s="166"/>
      <c r="S103" s="45">
        <v>274072778412</v>
      </c>
      <c r="T103" s="166"/>
      <c r="U103" s="166">
        <v>425252133316</v>
      </c>
      <c r="V103" s="276"/>
      <c r="W103" s="202">
        <f t="shared" si="1"/>
        <v>1.7966784716285888E-2</v>
      </c>
      <c r="X103" s="279"/>
    </row>
    <row r="104" spans="1:24" ht="49.5" customHeight="1" x14ac:dyDescent="0.25">
      <c r="A104" s="278" t="s">
        <v>346</v>
      </c>
      <c r="B104" s="275"/>
      <c r="C104" s="45">
        <v>7303558</v>
      </c>
      <c r="D104" s="166"/>
      <c r="E104" s="45">
        <v>72604307339</v>
      </c>
      <c r="F104" s="166"/>
      <c r="G104" s="166">
        <v>66383449712</v>
      </c>
      <c r="H104" s="45"/>
      <c r="I104" s="6">
        <v>0</v>
      </c>
      <c r="J104" s="6">
        <v>0</v>
      </c>
      <c r="K104" s="6"/>
      <c r="L104" s="6">
        <v>0</v>
      </c>
      <c r="M104" s="6">
        <v>0</v>
      </c>
      <c r="O104" s="45">
        <v>7303558</v>
      </c>
      <c r="P104" s="166"/>
      <c r="Q104" s="166">
        <v>11790</v>
      </c>
      <c r="R104" s="166"/>
      <c r="S104" s="45">
        <v>72604307339</v>
      </c>
      <c r="T104" s="166"/>
      <c r="U104" s="166">
        <v>85443326648</v>
      </c>
      <c r="V104" s="276"/>
      <c r="W104" s="202">
        <f t="shared" si="1"/>
        <v>3.6099568586694486E-3</v>
      </c>
      <c r="X104" s="279"/>
    </row>
    <row r="105" spans="1:24" ht="49.5" customHeight="1" x14ac:dyDescent="0.25">
      <c r="A105" s="278" t="s">
        <v>244</v>
      </c>
      <c r="B105" s="275"/>
      <c r="C105" s="45">
        <v>9041310</v>
      </c>
      <c r="D105" s="166"/>
      <c r="E105" s="45">
        <v>52997894102</v>
      </c>
      <c r="F105" s="166"/>
      <c r="G105" s="166">
        <v>54994808733</v>
      </c>
      <c r="H105" s="45"/>
      <c r="I105" s="6">
        <v>0</v>
      </c>
      <c r="J105" s="6">
        <v>0</v>
      </c>
      <c r="K105" s="6"/>
      <c r="L105" s="6">
        <v>9041310</v>
      </c>
      <c r="M105" s="6">
        <v>59663594305</v>
      </c>
      <c r="O105" s="45">
        <v>0</v>
      </c>
      <c r="P105" s="166"/>
      <c r="Q105" s="166">
        <v>0</v>
      </c>
      <c r="R105" s="166"/>
      <c r="S105" s="45">
        <v>0</v>
      </c>
      <c r="T105" s="166"/>
      <c r="U105" s="166">
        <v>0</v>
      </c>
      <c r="V105" s="276"/>
      <c r="W105" s="202">
        <f t="shared" si="1"/>
        <v>0</v>
      </c>
      <c r="X105" s="279"/>
    </row>
    <row r="106" spans="1:24" ht="49.5" customHeight="1" x14ac:dyDescent="0.25">
      <c r="A106" s="278" t="s">
        <v>245</v>
      </c>
      <c r="B106" s="275"/>
      <c r="C106" s="45">
        <v>16184527</v>
      </c>
      <c r="D106" s="166"/>
      <c r="E106" s="45">
        <v>230179804851</v>
      </c>
      <c r="F106" s="166"/>
      <c r="G106" s="166">
        <v>242497251158</v>
      </c>
      <c r="H106" s="45"/>
      <c r="I106" s="6">
        <v>0</v>
      </c>
      <c r="J106" s="6">
        <v>0</v>
      </c>
      <c r="K106" s="6"/>
      <c r="L106" s="6">
        <v>0</v>
      </c>
      <c r="M106" s="6">
        <v>0</v>
      </c>
      <c r="O106" s="45">
        <v>16184527</v>
      </c>
      <c r="P106" s="166"/>
      <c r="Q106" s="166">
        <v>16680</v>
      </c>
      <c r="R106" s="166"/>
      <c r="S106" s="45">
        <v>230179804851</v>
      </c>
      <c r="T106" s="166"/>
      <c r="U106" s="166">
        <v>267871135718</v>
      </c>
      <c r="V106" s="276"/>
      <c r="W106" s="202">
        <f t="shared" si="1"/>
        <v>1.131748120726294E-2</v>
      </c>
      <c r="X106" s="279"/>
    </row>
    <row r="107" spans="1:24" ht="49.5" customHeight="1" x14ac:dyDescent="0.25">
      <c r="A107" s="278" t="s">
        <v>347</v>
      </c>
      <c r="B107" s="275"/>
      <c r="C107" s="45">
        <v>17882708</v>
      </c>
      <c r="D107" s="166"/>
      <c r="E107" s="45">
        <v>177362579164</v>
      </c>
      <c r="F107" s="166"/>
      <c r="G107" s="166">
        <v>194301997609</v>
      </c>
      <c r="H107" s="45"/>
      <c r="I107" s="6">
        <v>27678785</v>
      </c>
      <c r="J107" s="6">
        <v>311989507673</v>
      </c>
      <c r="K107" s="6"/>
      <c r="L107" s="6">
        <v>20400000</v>
      </c>
      <c r="M107" s="6">
        <v>237892764230</v>
      </c>
      <c r="O107" s="45">
        <v>25161493</v>
      </c>
      <c r="P107" s="166"/>
      <c r="Q107" s="166">
        <v>12080</v>
      </c>
      <c r="R107" s="166"/>
      <c r="S107" s="45">
        <v>281780363137</v>
      </c>
      <c r="T107" s="166"/>
      <c r="U107" s="166">
        <v>301601295484</v>
      </c>
      <c r="V107" s="276"/>
      <c r="W107" s="202">
        <f t="shared" si="1"/>
        <v>1.2742571104487094E-2</v>
      </c>
      <c r="X107" s="279"/>
    </row>
    <row r="108" spans="1:24" ht="49.5" customHeight="1" x14ac:dyDescent="0.25">
      <c r="A108" s="278" t="s">
        <v>90</v>
      </c>
      <c r="B108" s="275"/>
      <c r="C108" s="45">
        <v>26208516</v>
      </c>
      <c r="D108" s="166"/>
      <c r="E108" s="45">
        <v>117290907019</v>
      </c>
      <c r="F108" s="166"/>
      <c r="G108" s="166">
        <v>84753306878</v>
      </c>
      <c r="H108" s="45"/>
      <c r="I108" s="6">
        <v>0</v>
      </c>
      <c r="J108" s="6">
        <v>0</v>
      </c>
      <c r="K108" s="6"/>
      <c r="L108" s="6">
        <v>0</v>
      </c>
      <c r="M108" s="6">
        <v>0</v>
      </c>
      <c r="O108" s="45">
        <v>26208516</v>
      </c>
      <c r="P108" s="166"/>
      <c r="Q108" s="166">
        <v>4181</v>
      </c>
      <c r="R108" s="166"/>
      <c r="S108" s="45">
        <v>117290907019</v>
      </c>
      <c r="T108" s="166"/>
      <c r="U108" s="166">
        <v>108730768964</v>
      </c>
      <c r="V108" s="276"/>
      <c r="W108" s="202">
        <f t="shared" si="1"/>
        <v>4.5938448392468193E-3</v>
      </c>
      <c r="X108" s="279"/>
    </row>
    <row r="109" spans="1:24" ht="49.5" customHeight="1" x14ac:dyDescent="0.25">
      <c r="A109" s="278" t="s">
        <v>92</v>
      </c>
      <c r="B109" s="275"/>
      <c r="C109" s="45">
        <v>183242600</v>
      </c>
      <c r="D109" s="166"/>
      <c r="E109" s="45">
        <v>299234308183</v>
      </c>
      <c r="F109" s="166"/>
      <c r="G109" s="166">
        <v>242192411427</v>
      </c>
      <c r="H109" s="45"/>
      <c r="I109" s="6">
        <v>0</v>
      </c>
      <c r="J109" s="6">
        <v>0</v>
      </c>
      <c r="K109" s="6"/>
      <c r="L109" s="6">
        <v>0</v>
      </c>
      <c r="M109" s="6">
        <v>0</v>
      </c>
      <c r="O109" s="45">
        <v>183242600</v>
      </c>
      <c r="P109" s="166"/>
      <c r="Q109" s="166">
        <v>1715</v>
      </c>
      <c r="R109" s="166"/>
      <c r="S109" s="45">
        <v>299234308183</v>
      </c>
      <c r="T109" s="166"/>
      <c r="U109" s="166">
        <v>311831821016</v>
      </c>
      <c r="V109" s="276"/>
      <c r="W109" s="202">
        <f t="shared" si="1"/>
        <v>1.3174807971436149E-2</v>
      </c>
      <c r="X109" s="279"/>
    </row>
    <row r="110" spans="1:24" ht="49.5" customHeight="1" x14ac:dyDescent="0.25">
      <c r="A110" s="278" t="s">
        <v>247</v>
      </c>
      <c r="B110" s="275"/>
      <c r="C110" s="45">
        <v>7341607</v>
      </c>
      <c r="D110" s="166"/>
      <c r="E110" s="45">
        <v>159475407277</v>
      </c>
      <c r="F110" s="166"/>
      <c r="G110" s="166">
        <v>127776380872</v>
      </c>
      <c r="H110" s="45"/>
      <c r="I110" s="6">
        <v>0</v>
      </c>
      <c r="J110" s="6">
        <v>0</v>
      </c>
      <c r="K110" s="6"/>
      <c r="L110" s="6">
        <v>0</v>
      </c>
      <c r="M110" s="6">
        <v>0</v>
      </c>
      <c r="O110" s="45">
        <v>7341607</v>
      </c>
      <c r="P110" s="166"/>
      <c r="Q110" s="166">
        <v>18940</v>
      </c>
      <c r="R110" s="166"/>
      <c r="S110" s="45">
        <v>159475407277</v>
      </c>
      <c r="T110" s="166"/>
      <c r="U110" s="166">
        <v>137975179800</v>
      </c>
      <c r="V110" s="276"/>
      <c r="W110" s="202">
        <f t="shared" si="1"/>
        <v>5.8294130880122887E-3</v>
      </c>
      <c r="X110" s="279"/>
    </row>
    <row r="111" spans="1:24" ht="49.5" customHeight="1" x14ac:dyDescent="0.25">
      <c r="A111" s="278" t="s">
        <v>249</v>
      </c>
      <c r="B111" s="275"/>
      <c r="C111" s="45">
        <v>13197489</v>
      </c>
      <c r="D111" s="166"/>
      <c r="E111" s="45">
        <v>49529590915</v>
      </c>
      <c r="F111" s="166"/>
      <c r="G111" s="166">
        <v>66001180949</v>
      </c>
      <c r="H111" s="45"/>
      <c r="I111" s="6">
        <v>0</v>
      </c>
      <c r="J111" s="6">
        <v>0</v>
      </c>
      <c r="K111" s="6"/>
      <c r="L111" s="6">
        <v>0</v>
      </c>
      <c r="M111" s="6">
        <v>0</v>
      </c>
      <c r="O111" s="45">
        <v>13197489</v>
      </c>
      <c r="P111" s="166"/>
      <c r="Q111" s="166">
        <v>5720</v>
      </c>
      <c r="R111" s="166"/>
      <c r="S111" s="45">
        <v>49529590915</v>
      </c>
      <c r="T111" s="166"/>
      <c r="U111" s="166">
        <v>74906102188</v>
      </c>
      <c r="V111" s="276"/>
      <c r="W111" s="202">
        <f t="shared" si="1"/>
        <v>3.1647620470556049E-3</v>
      </c>
      <c r="X111" s="279"/>
    </row>
    <row r="112" spans="1:24" ht="49.5" customHeight="1" x14ac:dyDescent="0.25">
      <c r="A112" s="278" t="s">
        <v>251</v>
      </c>
      <c r="B112" s="275"/>
      <c r="C112" s="45">
        <v>27230332</v>
      </c>
      <c r="D112" s="166"/>
      <c r="E112" s="45">
        <v>194032720809</v>
      </c>
      <c r="F112" s="166"/>
      <c r="G112" s="166">
        <v>221292502164</v>
      </c>
      <c r="H112" s="45"/>
      <c r="I112" s="6">
        <v>0</v>
      </c>
      <c r="J112" s="6">
        <v>0</v>
      </c>
      <c r="K112" s="6"/>
      <c r="L112" s="6">
        <v>0</v>
      </c>
      <c r="M112" s="6">
        <v>0</v>
      </c>
      <c r="O112" s="45">
        <v>27230332</v>
      </c>
      <c r="P112" s="166"/>
      <c r="Q112" s="166">
        <v>9880</v>
      </c>
      <c r="R112" s="166"/>
      <c r="S112" s="45">
        <v>194032720809</v>
      </c>
      <c r="T112" s="166"/>
      <c r="U112" s="166">
        <v>266956034356</v>
      </c>
      <c r="V112" s="276"/>
      <c r="W112" s="202">
        <f t="shared" si="1"/>
        <v>1.1278818428462919E-2</v>
      </c>
      <c r="X112" s="279"/>
    </row>
    <row r="113" spans="1:24" ht="49.5" customHeight="1" x14ac:dyDescent="0.25">
      <c r="A113" s="278" t="s">
        <v>254</v>
      </c>
      <c r="B113" s="275"/>
      <c r="C113" s="45">
        <v>1540162</v>
      </c>
      <c r="D113" s="166"/>
      <c r="E113" s="45">
        <v>45894949840</v>
      </c>
      <c r="F113" s="166"/>
      <c r="G113" s="166">
        <v>35272161126</v>
      </c>
      <c r="H113" s="45"/>
      <c r="I113" s="6">
        <v>0</v>
      </c>
      <c r="J113" s="6">
        <v>0</v>
      </c>
      <c r="K113" s="6"/>
      <c r="L113" s="6">
        <v>0</v>
      </c>
      <c r="M113" s="6">
        <v>0</v>
      </c>
      <c r="O113" s="45">
        <v>1540162</v>
      </c>
      <c r="P113" s="166"/>
      <c r="Q113" s="166">
        <v>24650</v>
      </c>
      <c r="R113" s="166"/>
      <c r="S113" s="45">
        <v>45894949840</v>
      </c>
      <c r="T113" s="166"/>
      <c r="U113" s="166">
        <v>37671523906</v>
      </c>
      <c r="V113" s="276"/>
      <c r="W113" s="202">
        <f t="shared" si="1"/>
        <v>1.5916114392554262E-3</v>
      </c>
      <c r="X113" s="279"/>
    </row>
    <row r="114" spans="1:24" ht="49.5" customHeight="1" x14ac:dyDescent="0.25">
      <c r="A114" s="278" t="s">
        <v>256</v>
      </c>
      <c r="B114" s="275"/>
      <c r="C114" s="45">
        <v>5964016</v>
      </c>
      <c r="D114" s="166"/>
      <c r="E114" s="45">
        <v>41670876106</v>
      </c>
      <c r="F114" s="166"/>
      <c r="G114" s="166">
        <v>36454351206</v>
      </c>
      <c r="H114" s="45"/>
      <c r="I114" s="6">
        <v>0</v>
      </c>
      <c r="J114" s="6">
        <v>0</v>
      </c>
      <c r="K114" s="6"/>
      <c r="L114" s="6">
        <v>0</v>
      </c>
      <c r="M114" s="6">
        <v>0</v>
      </c>
      <c r="O114" s="45">
        <v>5964016</v>
      </c>
      <c r="P114" s="166"/>
      <c r="Q114" s="166">
        <v>7490</v>
      </c>
      <c r="R114" s="166"/>
      <c r="S114" s="45">
        <v>41670876106</v>
      </c>
      <c r="T114" s="166"/>
      <c r="U114" s="166">
        <v>44325177033</v>
      </c>
      <c r="V114" s="276"/>
      <c r="W114" s="202">
        <f t="shared" si="1"/>
        <v>1.8727264389086298E-3</v>
      </c>
      <c r="X114" s="279"/>
    </row>
    <row r="115" spans="1:24" ht="49.5" customHeight="1" x14ac:dyDescent="0.25">
      <c r="A115" s="278" t="s">
        <v>258</v>
      </c>
      <c r="B115" s="275"/>
      <c r="C115" s="45">
        <v>597463</v>
      </c>
      <c r="D115" s="166"/>
      <c r="E115" s="45">
        <v>2460022299</v>
      </c>
      <c r="F115" s="166"/>
      <c r="G115" s="166">
        <v>2328100790</v>
      </c>
      <c r="H115" s="45"/>
      <c r="I115" s="6">
        <v>0</v>
      </c>
      <c r="J115" s="6">
        <v>0</v>
      </c>
      <c r="K115" s="6"/>
      <c r="L115" s="6">
        <v>597463</v>
      </c>
      <c r="M115" s="6">
        <v>2109050976</v>
      </c>
      <c r="O115" s="45">
        <v>0</v>
      </c>
      <c r="P115" s="166"/>
      <c r="Q115" s="166">
        <v>0</v>
      </c>
      <c r="R115" s="166"/>
      <c r="S115" s="45">
        <v>0</v>
      </c>
      <c r="T115" s="166"/>
      <c r="U115" s="166">
        <v>0</v>
      </c>
      <c r="V115" s="276"/>
      <c r="W115" s="202">
        <f t="shared" si="1"/>
        <v>0</v>
      </c>
      <c r="X115" s="279"/>
    </row>
    <row r="116" spans="1:24" ht="49.5" customHeight="1" x14ac:dyDescent="0.25">
      <c r="A116" s="278" t="s">
        <v>261</v>
      </c>
      <c r="B116" s="275"/>
      <c r="C116" s="45">
        <v>2662603</v>
      </c>
      <c r="D116" s="166"/>
      <c r="E116" s="45">
        <v>94736154615</v>
      </c>
      <c r="F116" s="166"/>
      <c r="G116" s="166">
        <v>93923849354</v>
      </c>
      <c r="H116" s="45"/>
      <c r="I116" s="6">
        <v>0</v>
      </c>
      <c r="J116" s="6">
        <v>0</v>
      </c>
      <c r="K116" s="6"/>
      <c r="L116" s="6">
        <v>2662603</v>
      </c>
      <c r="M116" s="6">
        <v>101340631250</v>
      </c>
      <c r="O116" s="45">
        <v>0</v>
      </c>
      <c r="P116" s="166"/>
      <c r="Q116" s="166">
        <v>0</v>
      </c>
      <c r="R116" s="166"/>
      <c r="S116" s="45">
        <v>0</v>
      </c>
      <c r="T116" s="166"/>
      <c r="U116" s="166">
        <v>0</v>
      </c>
      <c r="V116" s="276"/>
      <c r="W116" s="202">
        <f t="shared" si="1"/>
        <v>0</v>
      </c>
      <c r="X116" s="279"/>
    </row>
    <row r="117" spans="1:24" ht="49.5" customHeight="1" x14ac:dyDescent="0.25">
      <c r="A117" s="278" t="s">
        <v>359</v>
      </c>
      <c r="B117" s="275"/>
      <c r="C117" s="45">
        <v>0</v>
      </c>
      <c r="D117" s="166"/>
      <c r="E117" s="45">
        <v>0</v>
      </c>
      <c r="F117" s="166"/>
      <c r="G117" s="166">
        <v>0</v>
      </c>
      <c r="H117" s="45"/>
      <c r="I117" s="6">
        <v>2906546</v>
      </c>
      <c r="J117" s="6">
        <v>23650031478</v>
      </c>
      <c r="K117" s="6"/>
      <c r="L117" s="6">
        <v>0</v>
      </c>
      <c r="M117" s="6">
        <v>0</v>
      </c>
      <c r="O117" s="45">
        <v>2906546</v>
      </c>
      <c r="P117" s="166"/>
      <c r="Q117" s="166">
        <v>8300</v>
      </c>
      <c r="R117" s="166"/>
      <c r="S117" s="45">
        <v>23650031478</v>
      </c>
      <c r="T117" s="166"/>
      <c r="U117" s="166">
        <v>23937850720</v>
      </c>
      <c r="V117" s="276"/>
      <c r="W117" s="202">
        <f t="shared" si="1"/>
        <v>1.0113675552974521E-3</v>
      </c>
      <c r="X117" s="279"/>
    </row>
    <row r="118" spans="1:24" ht="49.5" customHeight="1" x14ac:dyDescent="0.25">
      <c r="A118" s="278" t="s">
        <v>340</v>
      </c>
      <c r="B118" s="275"/>
      <c r="C118" s="45">
        <v>738861</v>
      </c>
      <c r="D118" s="166"/>
      <c r="E118" s="45">
        <v>2303360085</v>
      </c>
      <c r="F118" s="166"/>
      <c r="G118" s="166">
        <v>2145928895</v>
      </c>
      <c r="H118" s="45"/>
      <c r="I118" s="6">
        <v>0</v>
      </c>
      <c r="J118" s="6">
        <v>0</v>
      </c>
      <c r="K118" s="6"/>
      <c r="L118" s="6">
        <v>0</v>
      </c>
      <c r="M118" s="6">
        <v>0</v>
      </c>
      <c r="O118" s="45">
        <v>738861</v>
      </c>
      <c r="P118" s="166"/>
      <c r="Q118" s="166">
        <v>2202</v>
      </c>
      <c r="R118" s="166"/>
      <c r="S118" s="45">
        <v>2303360085</v>
      </c>
      <c r="T118" s="166"/>
      <c r="U118" s="166">
        <v>1614395433</v>
      </c>
      <c r="V118" s="276"/>
      <c r="W118" s="202">
        <f t="shared" si="1"/>
        <v>6.820775939555953E-5</v>
      </c>
      <c r="X118" s="279"/>
    </row>
    <row r="119" spans="1:24" ht="28.5" customHeight="1" thickBot="1" x14ac:dyDescent="0.3">
      <c r="C119" s="141"/>
      <c r="E119" s="142">
        <f>SUM(E10:E118)</f>
        <v>16627894266322</v>
      </c>
      <c r="G119" s="280">
        <f>SUM(G10:G118)</f>
        <v>17501588459637</v>
      </c>
      <c r="J119" s="142">
        <f>SUM(J10:J118)</f>
        <v>4745386172807</v>
      </c>
      <c r="K119" s="281"/>
      <c r="M119" s="142">
        <f>SUM(M10:M118)</f>
        <v>3191925870922</v>
      </c>
      <c r="S119" s="142">
        <f>SUM(S10:S118)</f>
        <v>18467319763509</v>
      </c>
      <c r="U119" s="142">
        <f>SUM(U10:U118)</f>
        <v>23166293058345</v>
      </c>
      <c r="V119" s="281"/>
      <c r="W119" s="203">
        <f>SUM(W10:W118)</f>
        <v>0.97876945803439774</v>
      </c>
    </row>
    <row r="120" spans="1:24" ht="31.5" thickTop="1" x14ac:dyDescent="0.25"/>
    <row r="121" spans="1:24" s="282" customFormat="1" ht="27" x14ac:dyDescent="0.35"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283"/>
      <c r="T121" s="122"/>
      <c r="U121" s="283"/>
      <c r="W121" s="205"/>
    </row>
    <row r="122" spans="1:24" s="282" customFormat="1" ht="27" x14ac:dyDescent="0.25">
      <c r="B122" s="122"/>
      <c r="C122" s="122"/>
      <c r="D122" s="284"/>
      <c r="E122" s="122"/>
      <c r="F122" s="122"/>
      <c r="G122" s="122"/>
      <c r="H122" s="122"/>
      <c r="I122" s="122"/>
      <c r="J122" s="122"/>
      <c r="L122" s="205"/>
    </row>
    <row r="123" spans="1:24" s="282" customFormat="1" ht="27" x14ac:dyDescent="0.25">
      <c r="B123" s="122"/>
      <c r="C123" s="122"/>
      <c r="D123" s="122"/>
      <c r="E123" s="122"/>
      <c r="F123" s="122"/>
      <c r="G123" s="122"/>
      <c r="H123" s="122"/>
      <c r="I123" s="122"/>
      <c r="J123" s="122"/>
      <c r="L123" s="205"/>
    </row>
    <row r="124" spans="1:24" x14ac:dyDescent="0.25">
      <c r="B124" s="4"/>
      <c r="K124" s="269"/>
      <c r="L124" s="204"/>
      <c r="M124" s="268"/>
      <c r="N124" s="269"/>
      <c r="O124" s="269"/>
      <c r="P124" s="269"/>
      <c r="Q124" s="269"/>
      <c r="R124" s="269"/>
      <c r="S124" s="269"/>
      <c r="T124" s="269"/>
      <c r="U124" s="269"/>
      <c r="W124" s="269"/>
      <c r="X124" s="269"/>
    </row>
    <row r="125" spans="1:24" x14ac:dyDescent="0.25">
      <c r="B125" s="4"/>
      <c r="K125" s="269"/>
      <c r="L125" s="204"/>
      <c r="M125" s="268"/>
      <c r="N125" s="269"/>
      <c r="O125" s="269"/>
      <c r="P125" s="269"/>
      <c r="Q125" s="269"/>
      <c r="R125" s="269"/>
      <c r="S125" s="269"/>
      <c r="T125" s="269"/>
      <c r="U125" s="269"/>
      <c r="W125" s="269"/>
      <c r="X125" s="269"/>
    </row>
  </sheetData>
  <autoFilter ref="A9:W119" xr:uid="{00000000-0009-0000-0000-000001000000}">
    <sortState xmlns:xlrd2="http://schemas.microsoft.com/office/spreadsheetml/2017/richdata2" ref="A11:W20">
      <sortCondition ref="A9"/>
    </sortState>
  </autoFilter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rintOptions horizontalCentered="1"/>
  <pageMargins left="0" right="0" top="0.74803149606299202" bottom="0.74803149606299202" header="0.31496062992126" footer="0.31496062992126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F050-A071-46F1-8426-E0F2701760B0}">
  <sheetPr>
    <tabColor rgb="FF92D050"/>
    <pageSetUpPr fitToPage="1"/>
  </sheetPr>
  <dimension ref="A1:X13"/>
  <sheetViews>
    <sheetView rightToLeft="1" view="pageBreakPreview" zoomScale="55" zoomScaleNormal="55" zoomScaleSheetLayoutView="55" workbookViewId="0">
      <selection activeCell="U17" sqref="U17"/>
    </sheetView>
  </sheetViews>
  <sheetFormatPr defaultColWidth="9.140625" defaultRowHeight="30.75" x14ac:dyDescent="0.25"/>
  <cols>
    <col min="1" max="1" width="55.42578125" style="269" bestFit="1" customWidth="1"/>
    <col min="2" max="2" width="1.85546875" style="269" customWidth="1"/>
    <col min="3" max="3" width="22.5703125" style="4" customWidth="1"/>
    <col min="4" max="4" width="1.140625" style="4" customWidth="1"/>
    <col min="5" max="5" width="28.42578125" style="4" bestFit="1" customWidth="1"/>
    <col min="6" max="6" width="1.42578125" style="4" customWidth="1"/>
    <col min="7" max="7" width="28.42578125" style="4" bestFit="1" customWidth="1"/>
    <col min="8" max="8" width="1.5703125" style="4" customWidth="1"/>
    <col min="9" max="9" width="18.85546875" style="4" bestFit="1" customWidth="1"/>
    <col min="10" max="10" width="28.42578125" style="4" bestFit="1" customWidth="1"/>
    <col min="11" max="11" width="1.42578125" style="4" customWidth="1"/>
    <col min="12" max="12" width="21.140625" style="4" bestFit="1" customWidth="1"/>
    <col min="13" max="13" width="26.85546875" style="4" bestFit="1" customWidth="1"/>
    <col min="14" max="14" width="1.140625" style="4" customWidth="1"/>
    <col min="15" max="15" width="21.140625" style="4" bestFit="1" customWidth="1"/>
    <col min="16" max="16" width="1.42578125" style="4" customWidth="1"/>
    <col min="17" max="17" width="17.5703125" style="4" bestFit="1" customWidth="1"/>
    <col min="18" max="18" width="1.5703125" style="4" customWidth="1"/>
    <col min="19" max="19" width="28.42578125" style="4" bestFit="1" customWidth="1"/>
    <col min="20" max="20" width="1.85546875" style="4" customWidth="1"/>
    <col min="21" max="21" width="28.42578125" style="4" bestFit="1" customWidth="1"/>
    <col min="22" max="22" width="1.5703125" style="269" customWidth="1"/>
    <col min="23" max="23" width="23.5703125" style="8" bestFit="1" customWidth="1"/>
    <col min="24" max="24" width="29.28515625" style="268" bestFit="1" customWidth="1"/>
    <col min="25" max="25" width="17.140625" style="269" bestFit="1" customWidth="1"/>
    <col min="26" max="26" width="22.85546875" style="269" bestFit="1" customWidth="1"/>
    <col min="27" max="27" width="18.85546875" style="269" bestFit="1" customWidth="1"/>
    <col min="28" max="33" width="9.140625" style="269"/>
    <col min="34" max="34" width="17.140625" style="269" bestFit="1" customWidth="1"/>
    <col min="35" max="16384" width="9.140625" style="269"/>
  </cols>
  <sheetData>
    <row r="1" spans="1:24" ht="31.5" x14ac:dyDescent="0.25">
      <c r="A1" s="267" t="s">
        <v>121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</row>
    <row r="2" spans="1:24" ht="31.5" x14ac:dyDescent="0.25">
      <c r="A2" s="267" t="s">
        <v>45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</row>
    <row r="3" spans="1:24" ht="31.5" x14ac:dyDescent="0.25">
      <c r="A3" s="267" t="s">
        <v>361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</row>
    <row r="4" spans="1:24" ht="31.5" x14ac:dyDescent="0.25">
      <c r="A4" s="270" t="s">
        <v>22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</row>
    <row r="5" spans="1:24" ht="31.5" x14ac:dyDescent="0.25">
      <c r="A5" s="270" t="s">
        <v>362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</row>
    <row r="7" spans="1:24" ht="36.75" customHeight="1" thickBot="1" x14ac:dyDescent="0.3">
      <c r="A7" s="271"/>
      <c r="B7" s="272"/>
      <c r="C7" s="209" t="s">
        <v>343</v>
      </c>
      <c r="D7" s="209"/>
      <c r="E7" s="209"/>
      <c r="F7" s="209"/>
      <c r="G7" s="209"/>
      <c r="H7" s="5"/>
      <c r="I7" s="210" t="s">
        <v>7</v>
      </c>
      <c r="J7" s="210"/>
      <c r="K7" s="210"/>
      <c r="L7" s="210"/>
      <c r="M7" s="210"/>
      <c r="O7" s="273" t="s">
        <v>360</v>
      </c>
      <c r="P7" s="273"/>
      <c r="Q7" s="273"/>
      <c r="R7" s="273"/>
      <c r="S7" s="273"/>
      <c r="T7" s="273"/>
      <c r="U7" s="273"/>
      <c r="V7" s="273"/>
      <c r="W7" s="273"/>
    </row>
    <row r="8" spans="1:24" ht="29.25" customHeight="1" x14ac:dyDescent="0.25">
      <c r="A8" s="274" t="s">
        <v>1</v>
      </c>
      <c r="B8" s="275"/>
      <c r="C8" s="211" t="s">
        <v>3</v>
      </c>
      <c r="D8" s="207"/>
      <c r="E8" s="211" t="s">
        <v>0</v>
      </c>
      <c r="F8" s="207"/>
      <c r="G8" s="207" t="s">
        <v>18</v>
      </c>
      <c r="H8" s="45"/>
      <c r="I8" s="216" t="s">
        <v>4</v>
      </c>
      <c r="J8" s="216"/>
      <c r="K8" s="6"/>
      <c r="L8" s="216" t="s">
        <v>5</v>
      </c>
      <c r="M8" s="216"/>
      <c r="O8" s="211" t="s">
        <v>3</v>
      </c>
      <c r="P8" s="213"/>
      <c r="Q8" s="207" t="s">
        <v>30</v>
      </c>
      <c r="R8" s="166"/>
      <c r="S8" s="211" t="s">
        <v>0</v>
      </c>
      <c r="T8" s="213"/>
      <c r="U8" s="207" t="s">
        <v>18</v>
      </c>
      <c r="V8" s="276"/>
      <c r="W8" s="217" t="s">
        <v>19</v>
      </c>
    </row>
    <row r="9" spans="1:24" ht="49.5" customHeight="1" thickBot="1" x14ac:dyDescent="0.3">
      <c r="A9" s="277"/>
      <c r="B9" s="275"/>
      <c r="C9" s="212"/>
      <c r="D9" s="213"/>
      <c r="E9" s="212"/>
      <c r="F9" s="213"/>
      <c r="G9" s="208"/>
      <c r="H9" s="45"/>
      <c r="I9" s="100" t="s">
        <v>3</v>
      </c>
      <c r="J9" s="100" t="s">
        <v>0</v>
      </c>
      <c r="K9" s="6"/>
      <c r="L9" s="100" t="s">
        <v>3</v>
      </c>
      <c r="M9" s="100" t="s">
        <v>44</v>
      </c>
      <c r="O9" s="212"/>
      <c r="P9" s="213"/>
      <c r="Q9" s="208"/>
      <c r="R9" s="166"/>
      <c r="S9" s="212"/>
      <c r="T9" s="213"/>
      <c r="U9" s="208"/>
      <c r="V9" s="276"/>
      <c r="W9" s="218"/>
    </row>
    <row r="10" spans="1:24" ht="49.5" customHeight="1" x14ac:dyDescent="0.25">
      <c r="A10" s="278" t="s">
        <v>353</v>
      </c>
      <c r="B10" s="275"/>
      <c r="C10" s="45">
        <v>60331</v>
      </c>
      <c r="D10" s="166"/>
      <c r="E10" s="45">
        <v>849988178223</v>
      </c>
      <c r="F10" s="166"/>
      <c r="G10" s="166">
        <v>908751518357</v>
      </c>
      <c r="H10" s="45"/>
      <c r="I10" s="45">
        <v>6802</v>
      </c>
      <c r="J10" s="45">
        <v>110805540562</v>
      </c>
      <c r="K10" s="6"/>
      <c r="L10" s="6">
        <v>67133</v>
      </c>
      <c r="M10" s="6">
        <v>1119692349111</v>
      </c>
      <c r="O10" s="45"/>
      <c r="P10" s="166">
        <v>0</v>
      </c>
      <c r="Q10" s="166">
        <v>0</v>
      </c>
      <c r="R10" s="166"/>
      <c r="S10" s="45">
        <v>0</v>
      </c>
      <c r="T10" s="166"/>
      <c r="U10" s="166">
        <v>0</v>
      </c>
      <c r="V10" s="276"/>
      <c r="W10" s="191">
        <f>U10/درآمدها!$J$6</f>
        <v>0</v>
      </c>
      <c r="X10" s="279">
        <f>C10+I10-L10-O10</f>
        <v>0</v>
      </c>
    </row>
    <row r="11" spans="1:24" ht="49.5" customHeight="1" x14ac:dyDescent="0.25">
      <c r="A11" s="278" t="s">
        <v>363</v>
      </c>
      <c r="B11" s="275"/>
      <c r="C11" s="45">
        <v>0</v>
      </c>
      <c r="D11" s="166"/>
      <c r="E11" s="45">
        <v>0</v>
      </c>
      <c r="F11" s="166"/>
      <c r="G11" s="166">
        <v>0</v>
      </c>
      <c r="H11" s="45"/>
      <c r="I11" s="45">
        <v>811</v>
      </c>
      <c r="J11" s="45">
        <v>1882865533</v>
      </c>
      <c r="K11" s="6"/>
      <c r="L11" s="6">
        <v>0</v>
      </c>
      <c r="M11" s="6">
        <v>0</v>
      </c>
      <c r="O11" s="45">
        <v>811</v>
      </c>
      <c r="P11" s="166"/>
      <c r="Q11" s="166">
        <v>3300020</v>
      </c>
      <c r="R11" s="166"/>
      <c r="S11" s="45">
        <v>1882865533</v>
      </c>
      <c r="T11" s="166"/>
      <c r="U11" s="166">
        <v>2669893063</v>
      </c>
      <c r="V11" s="276"/>
      <c r="W11" s="191">
        <f>U11/درآمدها!$J$6</f>
        <v>1.0732089113144896E-4</v>
      </c>
      <c r="X11" s="279"/>
    </row>
    <row r="12" spans="1:24" ht="28.5" customHeight="1" thickBot="1" x14ac:dyDescent="0.3">
      <c r="C12" s="141"/>
      <c r="E12" s="142">
        <f>SUM(E10:E11)</f>
        <v>849988178223</v>
      </c>
      <c r="G12" s="280">
        <f>SUM(G10:G11)</f>
        <v>908751518357</v>
      </c>
      <c r="J12" s="142">
        <f>SUM(J10:J11)</f>
        <v>112688406095</v>
      </c>
      <c r="K12" s="281"/>
      <c r="M12" s="142">
        <f>SUM(M10:M11)</f>
        <v>1119692349111</v>
      </c>
      <c r="S12" s="142">
        <f>SUM(S10:S11)</f>
        <v>1882865533</v>
      </c>
      <c r="T12" s="142">
        <f t="shared" ref="T12" si="0">SUM(T10:T11)</f>
        <v>0</v>
      </c>
      <c r="U12" s="142">
        <f>SUM(U10:U11)</f>
        <v>2669893063</v>
      </c>
      <c r="V12" s="281"/>
      <c r="W12" s="192">
        <f>SUM(W10:W10)</f>
        <v>0</v>
      </c>
    </row>
    <row r="13" spans="1:24" ht="31.5" thickTop="1" x14ac:dyDescent="0.25"/>
  </sheetData>
  <autoFilter ref="A9:W12" xr:uid="{00000000-0009-0000-0000-000001000000}">
    <sortState xmlns:xlrd2="http://schemas.microsoft.com/office/spreadsheetml/2017/richdata2" ref="A11:W12">
      <sortCondition ref="A9"/>
    </sortState>
  </autoFilter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rintOptions horizontalCentered="1"/>
  <pageMargins left="0" right="0" top="0.74803149606299202" bottom="0.74803149606299202" header="0.31496062992126" footer="0.31496062992126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8B6B-CE9A-49C7-B14D-101532B8032F}">
  <sheetPr>
    <tabColor rgb="FF92D050"/>
    <pageSetUpPr fitToPage="1"/>
  </sheetPr>
  <dimension ref="A1:AJ20"/>
  <sheetViews>
    <sheetView rightToLeft="1" view="pageBreakPreview" zoomScale="62" zoomScaleNormal="100" zoomScaleSheetLayoutView="62" workbookViewId="0">
      <selection activeCell="J15" sqref="J15"/>
    </sheetView>
  </sheetViews>
  <sheetFormatPr defaultColWidth="9.140625" defaultRowHeight="27.75" x14ac:dyDescent="0.65"/>
  <cols>
    <col min="1" max="1" width="48.85546875" style="153" customWidth="1"/>
    <col min="2" max="2" width="0.5703125" style="153" customWidth="1"/>
    <col min="3" max="3" width="14.140625" style="153" customWidth="1"/>
    <col min="4" max="4" width="0.5703125" style="153" customWidth="1"/>
    <col min="5" max="5" width="20.28515625" style="153" customWidth="1"/>
    <col min="6" max="6" width="0.5703125" style="153" customWidth="1"/>
    <col min="7" max="7" width="19.7109375" style="153" bestFit="1" customWidth="1"/>
    <col min="8" max="8" width="0.5703125" style="153" customWidth="1"/>
    <col min="9" max="9" width="16.5703125" style="153" bestFit="1" customWidth="1"/>
    <col min="10" max="10" width="0.42578125" style="153" customWidth="1"/>
    <col min="11" max="11" width="17.140625" style="153" bestFit="1" customWidth="1"/>
    <col min="12" max="12" width="0.7109375" style="153" customWidth="1"/>
    <col min="13" max="13" width="12.140625" style="153" bestFit="1" customWidth="1"/>
    <col min="14" max="14" width="1.140625" style="153" customWidth="1"/>
    <col min="15" max="15" width="23.7109375" style="153" bestFit="1" customWidth="1"/>
    <col min="16" max="16" width="0.5703125" style="153" customWidth="1"/>
    <col min="17" max="17" width="23.7109375" style="153" bestFit="1" customWidth="1"/>
    <col min="18" max="18" width="0.5703125" style="153" customWidth="1"/>
    <col min="19" max="19" width="13" style="153" bestFit="1" customWidth="1"/>
    <col min="20" max="20" width="24.5703125" style="153" bestFit="1" customWidth="1"/>
    <col min="21" max="21" width="0.5703125" style="153" customWidth="1"/>
    <col min="22" max="22" width="13" style="153" bestFit="1" customWidth="1"/>
    <col min="23" max="23" width="24.5703125" style="153" bestFit="1" customWidth="1"/>
    <col min="24" max="24" width="0.5703125" style="153" customWidth="1"/>
    <col min="25" max="25" width="13.7109375" style="153" bestFit="1" customWidth="1"/>
    <col min="26" max="26" width="0.42578125" style="153" customWidth="1"/>
    <col min="27" max="27" width="21.5703125" style="153" bestFit="1" customWidth="1"/>
    <col min="28" max="28" width="0.7109375" style="153" customWidth="1"/>
    <col min="29" max="29" width="24.5703125" style="153" bestFit="1" customWidth="1"/>
    <col min="30" max="30" width="0.7109375" style="153" customWidth="1"/>
    <col min="31" max="31" width="24.5703125" style="153" bestFit="1" customWidth="1"/>
    <col min="32" max="32" width="0.7109375" style="153" customWidth="1"/>
    <col min="33" max="33" width="14.7109375" style="153" customWidth="1"/>
    <col min="34" max="34" width="9.5703125" style="156" bestFit="1" customWidth="1"/>
    <col min="35" max="36" width="9.140625" style="156"/>
    <col min="37" max="16384" width="9.140625" style="153"/>
  </cols>
  <sheetData>
    <row r="1" spans="1:36" s="50" customFormat="1" x14ac:dyDescent="0.65">
      <c r="A1" s="219" t="s">
        <v>121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173"/>
      <c r="AI1" s="173"/>
      <c r="AJ1" s="173"/>
    </row>
    <row r="2" spans="1:36" s="50" customFormat="1" ht="27" x14ac:dyDescent="0.6">
      <c r="A2" s="220" t="s">
        <v>45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173"/>
      <c r="AI2" s="173"/>
      <c r="AJ2" s="173"/>
    </row>
    <row r="3" spans="1:36" s="50" customFormat="1" ht="27" x14ac:dyDescent="0.6">
      <c r="A3" s="220" t="str">
        <f>' سهام '!$A$3</f>
        <v>برای ماه منتهی به 1404/09/30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173"/>
      <c r="AI3" s="173"/>
      <c r="AJ3" s="173"/>
    </row>
    <row r="4" spans="1:36" x14ac:dyDescent="0.65">
      <c r="A4" s="221" t="s">
        <v>59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</row>
    <row r="5" spans="1:36" x14ac:dyDescent="0.6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</row>
    <row r="6" spans="1:36" ht="27.75" customHeight="1" thickBot="1" x14ac:dyDescent="0.7">
      <c r="A6" s="222" t="s">
        <v>60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 t="str">
        <f>' سهام '!C7</f>
        <v>1404/08/30</v>
      </c>
      <c r="N6" s="222"/>
      <c r="O6" s="222"/>
      <c r="P6" s="222"/>
      <c r="Q6" s="222"/>
      <c r="R6" s="174"/>
      <c r="S6" s="223" t="s">
        <v>7</v>
      </c>
      <c r="T6" s="223"/>
      <c r="U6" s="223"/>
      <c r="V6" s="223"/>
      <c r="W6" s="223"/>
      <c r="X6" s="102"/>
      <c r="Y6" s="222" t="str">
        <f>' سهام '!O7</f>
        <v>1404/09/30</v>
      </c>
      <c r="Z6" s="222"/>
      <c r="AA6" s="222"/>
      <c r="AB6" s="222"/>
      <c r="AC6" s="222"/>
      <c r="AD6" s="222"/>
      <c r="AE6" s="222"/>
      <c r="AF6" s="222"/>
      <c r="AG6" s="222"/>
    </row>
    <row r="7" spans="1:36" ht="26.25" customHeight="1" x14ac:dyDescent="0.65">
      <c r="A7" s="224" t="s">
        <v>61</v>
      </c>
      <c r="B7" s="175"/>
      <c r="C7" s="225" t="s">
        <v>62</v>
      </c>
      <c r="D7" s="175"/>
      <c r="E7" s="227" t="s">
        <v>67</v>
      </c>
      <c r="F7" s="175"/>
      <c r="G7" s="228" t="s">
        <v>63</v>
      </c>
      <c r="H7" s="175"/>
      <c r="I7" s="225" t="s">
        <v>20</v>
      </c>
      <c r="J7" s="175"/>
      <c r="K7" s="227" t="s">
        <v>64</v>
      </c>
      <c r="L7" s="176"/>
      <c r="M7" s="229" t="s">
        <v>3</v>
      </c>
      <c r="N7" s="228"/>
      <c r="O7" s="228" t="s">
        <v>0</v>
      </c>
      <c r="P7" s="228"/>
      <c r="Q7" s="228" t="s">
        <v>18</v>
      </c>
      <c r="R7" s="175"/>
      <c r="S7" s="220" t="s">
        <v>4</v>
      </c>
      <c r="T7" s="220"/>
      <c r="U7" s="102"/>
      <c r="V7" s="220" t="s">
        <v>5</v>
      </c>
      <c r="W7" s="220"/>
      <c r="X7" s="102"/>
      <c r="Y7" s="229" t="s">
        <v>3</v>
      </c>
      <c r="Z7" s="224"/>
      <c r="AA7" s="228" t="s">
        <v>65</v>
      </c>
      <c r="AB7" s="175"/>
      <c r="AC7" s="228" t="s">
        <v>0</v>
      </c>
      <c r="AD7" s="224"/>
      <c r="AE7" s="228" t="s">
        <v>18</v>
      </c>
      <c r="AF7" s="177"/>
      <c r="AG7" s="228" t="s">
        <v>19</v>
      </c>
    </row>
    <row r="8" spans="1:36" s="158" customFormat="1" ht="55.5" customHeight="1" thickBot="1" x14ac:dyDescent="0.3">
      <c r="A8" s="222"/>
      <c r="B8" s="175"/>
      <c r="C8" s="226"/>
      <c r="D8" s="175"/>
      <c r="E8" s="226"/>
      <c r="F8" s="175"/>
      <c r="G8" s="222"/>
      <c r="H8" s="175"/>
      <c r="I8" s="226"/>
      <c r="J8" s="175"/>
      <c r="K8" s="226"/>
      <c r="L8" s="174"/>
      <c r="M8" s="230"/>
      <c r="N8" s="224"/>
      <c r="O8" s="222"/>
      <c r="P8" s="224"/>
      <c r="Q8" s="222"/>
      <c r="R8" s="175"/>
      <c r="S8" s="178" t="s">
        <v>3</v>
      </c>
      <c r="T8" s="178" t="s">
        <v>0</v>
      </c>
      <c r="U8" s="179"/>
      <c r="V8" s="178" t="s">
        <v>3</v>
      </c>
      <c r="W8" s="178" t="s">
        <v>44</v>
      </c>
      <c r="X8" s="179"/>
      <c r="Y8" s="230"/>
      <c r="Z8" s="224"/>
      <c r="AA8" s="222"/>
      <c r="AB8" s="175"/>
      <c r="AC8" s="222"/>
      <c r="AD8" s="224"/>
      <c r="AE8" s="222"/>
      <c r="AF8" s="177"/>
      <c r="AG8" s="222"/>
      <c r="AH8" s="157"/>
      <c r="AI8" s="157"/>
      <c r="AJ8" s="157"/>
    </row>
    <row r="9" spans="1:36" ht="31.5" thickBot="1" x14ac:dyDescent="0.7">
      <c r="A9" s="180"/>
      <c r="B9" s="175"/>
      <c r="C9" s="181"/>
      <c r="D9" s="144"/>
      <c r="E9" s="181"/>
      <c r="F9" s="144"/>
      <c r="G9" s="181"/>
      <c r="H9" s="144"/>
      <c r="I9" s="181"/>
      <c r="J9" s="181"/>
      <c r="K9" s="141"/>
      <c r="L9" s="174"/>
      <c r="M9" s="4">
        <v>0</v>
      </c>
      <c r="N9" s="152"/>
      <c r="O9" s="4">
        <v>0</v>
      </c>
      <c r="P9" s="4"/>
      <c r="Q9" s="4">
        <v>0</v>
      </c>
      <c r="R9" s="4"/>
      <c r="S9" s="4">
        <v>0</v>
      </c>
      <c r="T9" s="4">
        <v>0</v>
      </c>
      <c r="U9" s="4"/>
      <c r="V9" s="4">
        <v>0</v>
      </c>
      <c r="W9" s="4">
        <v>0</v>
      </c>
      <c r="X9" s="4"/>
      <c r="Y9" s="4">
        <v>0</v>
      </c>
      <c r="Z9" s="4"/>
      <c r="AA9" s="143">
        <v>0</v>
      </c>
      <c r="AB9" s="4"/>
      <c r="AC9" s="4">
        <v>0</v>
      </c>
      <c r="AD9" s="4"/>
      <c r="AE9" s="4">
        <v>0</v>
      </c>
      <c r="AF9" s="158"/>
      <c r="AG9" s="7">
        <v>0</v>
      </c>
      <c r="AH9" s="122"/>
    </row>
    <row r="10" spans="1:36" ht="32.25" thickBot="1" x14ac:dyDescent="0.7">
      <c r="A10" s="172" t="s">
        <v>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4"/>
      <c r="O10" s="154">
        <f>SUM(O9:O9)</f>
        <v>0</v>
      </c>
      <c r="Q10" s="154">
        <f>SUM(Q9:Q9)</f>
        <v>0</v>
      </c>
      <c r="S10" s="155"/>
      <c r="T10" s="154">
        <f>SUM(T9:T9)</f>
        <v>0</v>
      </c>
      <c r="V10" s="155"/>
      <c r="W10" s="154">
        <f>SUM(W9:W9)</f>
        <v>0</v>
      </c>
      <c r="Y10" s="155">
        <v>0</v>
      </c>
      <c r="AC10" s="154">
        <f>SUM(AC9:AC9)</f>
        <v>0</v>
      </c>
      <c r="AE10" s="154">
        <f>SUM(AE9:AE9)</f>
        <v>0</v>
      </c>
      <c r="AG10" s="183">
        <f>SUM(AG9:AG9)</f>
        <v>0</v>
      </c>
    </row>
    <row r="11" spans="1:36" ht="32.25" thickTop="1" x14ac:dyDescent="0.75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O11" s="184"/>
      <c r="Q11" s="184"/>
      <c r="T11" s="184"/>
      <c r="W11" s="184"/>
      <c r="AC11" s="184"/>
      <c r="AE11" s="184"/>
      <c r="AG11" s="184"/>
    </row>
    <row r="13" spans="1:36" ht="30.75" x14ac:dyDescent="0.65">
      <c r="M13" s="4"/>
      <c r="N13" s="4"/>
      <c r="O13" s="4"/>
      <c r="P13" s="4"/>
      <c r="Q13" s="4">
        <v>0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6" ht="30.75" x14ac:dyDescent="0.65">
      <c r="M14" s="4"/>
      <c r="N14" s="4"/>
      <c r="O14" s="4"/>
      <c r="P14" s="4"/>
      <c r="Q14" s="4"/>
      <c r="R14" s="4"/>
      <c r="S14" s="4"/>
      <c r="T14" s="4"/>
      <c r="U14" s="4"/>
      <c r="V14" s="4"/>
      <c r="W14" s="146"/>
      <c r="X14" s="4"/>
      <c r="Y14" s="4"/>
      <c r="Z14" s="4"/>
      <c r="AA14" s="4"/>
      <c r="AB14" s="4"/>
      <c r="AC14" s="4"/>
      <c r="AD14" s="4"/>
      <c r="AE14" s="4"/>
    </row>
    <row r="15" spans="1:36" ht="30.75" x14ac:dyDescent="0.65">
      <c r="M15" s="4"/>
      <c r="N15" s="4"/>
      <c r="O15" s="4"/>
      <c r="P15" s="4"/>
      <c r="Q15" s="4"/>
      <c r="R15" s="4"/>
      <c r="S15" s="4"/>
      <c r="T15" s="4"/>
      <c r="U15" s="4"/>
      <c r="V15" s="4"/>
      <c r="W15" s="146"/>
      <c r="X15" s="4"/>
      <c r="Y15" s="4"/>
      <c r="Z15" s="4"/>
      <c r="AA15" s="4"/>
      <c r="AB15" s="4"/>
      <c r="AC15" s="4"/>
      <c r="AD15" s="4"/>
      <c r="AE15" s="4"/>
    </row>
    <row r="17" spans="13:31" ht="30.75" x14ac:dyDescent="0.65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3:31" ht="30.75" x14ac:dyDescent="0.65">
      <c r="M18" s="4"/>
      <c r="N18" s="4"/>
      <c r="O18" s="4"/>
      <c r="P18" s="4"/>
      <c r="Q18" s="4"/>
      <c r="R18" s="4"/>
      <c r="S18" s="4"/>
      <c r="T18" s="185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3:31" ht="30.75" x14ac:dyDescent="0.65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3:31" x14ac:dyDescent="0.65">
      <c r="Q20" s="155"/>
      <c r="AE20" s="155"/>
    </row>
  </sheetData>
  <mergeCells count="28">
    <mergeCell ref="AE7:AE8"/>
    <mergeCell ref="AG7:AG8"/>
    <mergeCell ref="V7:W7"/>
    <mergeCell ref="Y7:Y8"/>
    <mergeCell ref="Z7:Z8"/>
    <mergeCell ref="AA7:AA8"/>
    <mergeCell ref="AC7:AC8"/>
    <mergeCell ref="AD7:AD8"/>
    <mergeCell ref="S7:T7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Q7:Q8"/>
    <mergeCell ref="A1:AG1"/>
    <mergeCell ref="A2:AG2"/>
    <mergeCell ref="A3:AG3"/>
    <mergeCell ref="A4:AG4"/>
    <mergeCell ref="A6:L6"/>
    <mergeCell ref="M6:Q6"/>
    <mergeCell ref="S6:W6"/>
    <mergeCell ref="Y6:AG6"/>
  </mergeCells>
  <pageMargins left="0.25" right="0.25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D5D6-AED5-4413-A354-2904444B01D2}">
  <sheetPr>
    <tabColor rgb="FF92D050"/>
    <pageSetUpPr fitToPage="1"/>
  </sheetPr>
  <dimension ref="A1:O15"/>
  <sheetViews>
    <sheetView rightToLeft="1" view="pageBreakPreview" zoomScaleNormal="100" zoomScaleSheetLayoutView="100" workbookViewId="0">
      <selection activeCell="A31" sqref="A31:J31"/>
    </sheetView>
  </sheetViews>
  <sheetFormatPr defaultColWidth="9.140625" defaultRowHeight="22.5" x14ac:dyDescent="0.25"/>
  <cols>
    <col min="1" max="1" width="41.140625" bestFit="1" customWidth="1"/>
    <col min="2" max="2" width="1" customWidth="1"/>
    <col min="3" max="3" width="17.85546875" customWidth="1"/>
    <col min="4" max="4" width="1.140625" customWidth="1"/>
    <col min="5" max="5" width="13.5703125" customWidth="1"/>
    <col min="6" max="6" width="1.140625" customWidth="1"/>
    <col min="7" max="7" width="13.5703125" bestFit="1" customWidth="1"/>
    <col min="8" max="8" width="1.140625" customWidth="1"/>
    <col min="9" max="9" width="10.5703125" bestFit="1" customWidth="1"/>
    <col min="10" max="10" width="0.85546875" customWidth="1"/>
    <col min="11" max="11" width="28.140625" customWidth="1"/>
    <col min="12" max="12" width="1.85546875" customWidth="1"/>
    <col min="13" max="13" width="58.28515625" customWidth="1"/>
    <col min="14" max="14" width="20.42578125" style="84" bestFit="1" customWidth="1"/>
    <col min="15" max="15" width="22.28515625" style="96" customWidth="1"/>
  </cols>
  <sheetData>
    <row r="1" spans="1:15" s="86" customFormat="1" ht="26.25" x14ac:dyDescent="0.65">
      <c r="A1" s="233" t="s">
        <v>121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84"/>
      <c r="O1" s="85"/>
    </row>
    <row r="2" spans="1:15" s="86" customFormat="1" ht="23.25" customHeight="1" x14ac:dyDescent="0.65">
      <c r="A2" s="233" t="s">
        <v>45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84"/>
      <c r="O2" s="85"/>
    </row>
    <row r="3" spans="1:15" s="86" customFormat="1" ht="24" customHeight="1" x14ac:dyDescent="0.65">
      <c r="A3" s="233" t="str">
        <f>' سهام '!A3</f>
        <v>برای ماه منتهی به 1404/09/30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84"/>
      <c r="O3" s="85"/>
    </row>
    <row r="5" spans="1:15" s="150" customFormat="1" x14ac:dyDescent="0.45">
      <c r="A5" s="234" t="s">
        <v>93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84"/>
      <c r="O5" s="85"/>
    </row>
    <row r="6" spans="1:15" s="150" customFormat="1" x14ac:dyDescent="0.45">
      <c r="A6" s="234" t="s">
        <v>94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84"/>
      <c r="O6" s="85"/>
    </row>
    <row r="7" spans="1:15" s="150" customFormat="1" ht="27" customHeight="1" x14ac:dyDescent="0.45">
      <c r="N7" s="84"/>
      <c r="O7" s="85"/>
    </row>
    <row r="8" spans="1:15" s="150" customFormat="1" x14ac:dyDescent="0.45">
      <c r="C8" s="231" t="str">
        <f>' سهام '!O7</f>
        <v>1404/09/30</v>
      </c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84"/>
      <c r="O8" s="85"/>
    </row>
    <row r="9" spans="1:15" s="150" customFormat="1" ht="42" x14ac:dyDescent="0.45">
      <c r="A9" s="87" t="s">
        <v>95</v>
      </c>
      <c r="C9" s="87" t="s">
        <v>96</v>
      </c>
      <c r="E9" s="88" t="s">
        <v>97</v>
      </c>
      <c r="G9" s="87" t="s">
        <v>98</v>
      </c>
      <c r="I9" s="87" t="s">
        <v>99</v>
      </c>
      <c r="K9" s="88" t="s">
        <v>100</v>
      </c>
      <c r="M9" s="87" t="s">
        <v>101</v>
      </c>
      <c r="N9" s="84"/>
      <c r="O9" s="89"/>
    </row>
    <row r="10" spans="1:15" ht="42.75" customHeight="1" x14ac:dyDescent="0.55000000000000004">
      <c r="A10" s="13"/>
      <c r="B10" s="90"/>
      <c r="C10" s="91"/>
      <c r="D10" s="92"/>
      <c r="E10" s="101"/>
      <c r="F10" s="93"/>
      <c r="G10" s="93"/>
      <c r="H10" s="90"/>
      <c r="I10" s="161"/>
      <c r="J10" s="90"/>
      <c r="K10" s="93"/>
      <c r="L10" s="94"/>
      <c r="M10" s="159"/>
      <c r="N10" s="95"/>
    </row>
    <row r="11" spans="1:15" ht="23.25" thickBot="1" x14ac:dyDescent="0.35">
      <c r="A11" s="97"/>
      <c r="B11" s="90"/>
      <c r="C11" s="98"/>
      <c r="D11" s="97"/>
      <c r="E11" s="99"/>
      <c r="F11" s="97"/>
      <c r="G11" s="99"/>
      <c r="H11" s="90"/>
      <c r="I11" s="90"/>
      <c r="J11" s="90"/>
      <c r="K11" s="99">
        <f>SUM(K10)</f>
        <v>0</v>
      </c>
      <c r="L11" s="90"/>
      <c r="M11" s="90"/>
    </row>
    <row r="12" spans="1:15" ht="23.25" thickTop="1" x14ac:dyDescent="0.25"/>
    <row r="13" spans="1:15" x14ac:dyDescent="0.25">
      <c r="C13" s="98"/>
      <c r="K13" s="98"/>
    </row>
    <row r="14" spans="1:15" x14ac:dyDescent="0.25">
      <c r="C14" s="83"/>
    </row>
    <row r="15" spans="1:15" x14ac:dyDescent="0.25">
      <c r="C15" s="98"/>
    </row>
  </sheetData>
  <autoFilter ref="A9:M9" xr:uid="{00000000-0009-0000-0000-000004000000}">
    <sortState xmlns:xlrd2="http://schemas.microsoft.com/office/spreadsheetml/2017/richdata2" ref="A10:P16">
      <sortCondition descending="1" ref="K9"/>
    </sortState>
  </autoFilter>
  <mergeCells count="6">
    <mergeCell ref="C8:M8"/>
    <mergeCell ref="A1:M1"/>
    <mergeCell ref="A2:M2"/>
    <mergeCell ref="A3:M3"/>
    <mergeCell ref="A5:M5"/>
    <mergeCell ref="A6:M6"/>
  </mergeCells>
  <printOptions horizontalCentered="1"/>
  <pageMargins left="0" right="0.28999999999999998" top="0.52" bottom="0" header="0.75" footer="0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9271-FDC1-45B9-A311-011B55C4472F}">
  <sheetPr>
    <tabColor rgb="FF92D050"/>
    <pageSetUpPr fitToPage="1"/>
  </sheetPr>
  <dimension ref="A1:S24"/>
  <sheetViews>
    <sheetView rightToLeft="1" view="pageBreakPreview" zoomScaleNormal="100" zoomScaleSheetLayoutView="100" workbookViewId="0">
      <selection activeCell="C19" sqref="C19:C24"/>
    </sheetView>
  </sheetViews>
  <sheetFormatPr defaultColWidth="9.140625" defaultRowHeight="15" x14ac:dyDescent="0.35"/>
  <cols>
    <col min="1" max="1" width="39.140625" style="286" bestFit="1" customWidth="1"/>
    <col min="2" max="2" width="0.7109375" style="286" customWidth="1"/>
    <col min="3" max="3" width="21.28515625" style="12" customWidth="1"/>
    <col min="4" max="4" width="0.7109375" style="286" customWidth="1"/>
    <col min="5" max="5" width="22.28515625" style="286" customWidth="1"/>
    <col min="6" max="6" width="0.42578125" style="286" customWidth="1"/>
    <col min="7" max="7" width="22.140625" style="286" customWidth="1"/>
    <col min="8" max="8" width="0.42578125" style="286" customWidth="1"/>
    <col min="9" max="9" width="18.42578125" style="286" customWidth="1"/>
    <col min="10" max="10" width="0.5703125" style="286" customWidth="1"/>
    <col min="11" max="11" width="12.140625" style="286" customWidth="1"/>
    <col min="12" max="12" width="12.85546875" style="286" bestFit="1" customWidth="1"/>
    <col min="13" max="13" width="11.28515625" style="286" bestFit="1" customWidth="1"/>
    <col min="14" max="16384" width="9.140625" style="286"/>
  </cols>
  <sheetData>
    <row r="1" spans="1:19" ht="18.75" x14ac:dyDescent="0.45">
      <c r="A1" s="285" t="s">
        <v>121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9" ht="18.75" x14ac:dyDescent="0.45">
      <c r="A2" s="285" t="s">
        <v>45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9" ht="18.75" x14ac:dyDescent="0.45">
      <c r="A3" s="285" t="str">
        <f>' سهام '!A3</f>
        <v>برای ماه منتهی به 1404/09/30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9" ht="18.75" x14ac:dyDescent="0.35">
      <c r="A4" s="287" t="s">
        <v>46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</row>
    <row r="5" spans="1:19" ht="18.75" thickBot="1" x14ac:dyDescent="0.45">
      <c r="A5" s="288"/>
      <c r="B5" s="288"/>
      <c r="C5" s="9"/>
      <c r="D5" s="289"/>
      <c r="E5" s="289"/>
      <c r="F5" s="289"/>
      <c r="G5" s="289"/>
      <c r="H5" s="289"/>
      <c r="I5" s="289"/>
      <c r="J5" s="289"/>
      <c r="K5" s="289"/>
    </row>
    <row r="6" spans="1:19" ht="18.75" customHeight="1" thickBot="1" x14ac:dyDescent="0.5">
      <c r="A6" s="290"/>
      <c r="B6" s="288"/>
      <c r="C6" s="168" t="str">
        <f>' سهام '!C7</f>
        <v>1404/08/30</v>
      </c>
      <c r="D6" s="291"/>
      <c r="E6" s="292" t="s">
        <v>7</v>
      </c>
      <c r="F6" s="292"/>
      <c r="G6" s="292"/>
      <c r="H6" s="288"/>
      <c r="I6" s="293" t="str">
        <f>' سهام '!O7</f>
        <v>1404/09/30</v>
      </c>
      <c r="J6" s="294"/>
      <c r="K6" s="294"/>
    </row>
    <row r="7" spans="1:19" ht="24" customHeight="1" x14ac:dyDescent="0.4">
      <c r="A7" s="295" t="s">
        <v>8</v>
      </c>
      <c r="B7" s="296"/>
      <c r="C7" s="239" t="s">
        <v>6</v>
      </c>
      <c r="D7" s="296"/>
      <c r="E7" s="297" t="s">
        <v>31</v>
      </c>
      <c r="F7" s="298"/>
      <c r="G7" s="297" t="s">
        <v>32</v>
      </c>
      <c r="H7" s="288"/>
      <c r="I7" s="299" t="s">
        <v>6</v>
      </c>
      <c r="J7" s="295"/>
      <c r="K7" s="300" t="s">
        <v>19</v>
      </c>
    </row>
    <row r="8" spans="1:19" ht="18.75" thickBot="1" x14ac:dyDescent="0.45">
      <c r="A8" s="301"/>
      <c r="B8" s="296"/>
      <c r="C8" s="240"/>
      <c r="D8" s="296"/>
      <c r="E8" s="302"/>
      <c r="F8" s="288"/>
      <c r="G8" s="302"/>
      <c r="H8" s="288"/>
      <c r="I8" s="303"/>
      <c r="J8" s="295"/>
      <c r="K8" s="304"/>
    </row>
    <row r="9" spans="1:19" ht="18" x14ac:dyDescent="0.35">
      <c r="A9" s="305" t="s">
        <v>364</v>
      </c>
      <c r="B9" s="296"/>
      <c r="C9" s="167">
        <v>45814814326</v>
      </c>
      <c r="D9" s="296"/>
      <c r="E9" s="167">
        <v>5449455750980</v>
      </c>
      <c r="F9" s="167">
        <v>2494925734661</v>
      </c>
      <c r="G9" s="167">
        <v>3929586398314</v>
      </c>
      <c r="H9" s="167"/>
      <c r="I9" s="167">
        <v>1565684166992</v>
      </c>
      <c r="J9" s="305"/>
      <c r="K9" s="11">
        <f>I9/درآمدها!$J$6</f>
        <v>6.2935337134130673E-2</v>
      </c>
      <c r="L9" s="167"/>
      <c r="M9" s="306"/>
      <c r="N9" s="307"/>
      <c r="O9" s="306"/>
      <c r="P9" s="307"/>
      <c r="Q9" s="306"/>
      <c r="R9" s="307"/>
      <c r="S9" s="306"/>
    </row>
    <row r="10" spans="1:19" ht="18" x14ac:dyDescent="0.35">
      <c r="A10" s="305" t="s">
        <v>365</v>
      </c>
      <c r="B10" s="296"/>
      <c r="C10" s="167">
        <v>926860</v>
      </c>
      <c r="D10" s="296"/>
      <c r="E10" s="167">
        <v>2168</v>
      </c>
      <c r="F10" s="167">
        <v>0</v>
      </c>
      <c r="G10" s="167">
        <v>0</v>
      </c>
      <c r="H10" s="167"/>
      <c r="I10" s="167">
        <v>929028</v>
      </c>
      <c r="J10" s="305"/>
      <c r="K10" s="11">
        <f>I10/درآمدها!$J$6</f>
        <v>3.7343860032370054E-8</v>
      </c>
      <c r="L10" s="167"/>
      <c r="M10" s="306"/>
      <c r="O10" s="306"/>
      <c r="Q10" s="306"/>
      <c r="R10" s="307"/>
      <c r="S10" s="306"/>
    </row>
    <row r="11" spans="1:19" ht="18" x14ac:dyDescent="0.35">
      <c r="A11" s="305" t="s">
        <v>366</v>
      </c>
      <c r="B11" s="296"/>
      <c r="C11" s="167">
        <v>2751423137</v>
      </c>
      <c r="D11" s="296"/>
      <c r="E11" s="167">
        <v>11306496</v>
      </c>
      <c r="F11" s="167">
        <v>0</v>
      </c>
      <c r="G11" s="167">
        <v>0</v>
      </c>
      <c r="H11" s="167"/>
      <c r="I11" s="167">
        <v>2762729633</v>
      </c>
      <c r="J11" s="305"/>
      <c r="K11" s="11">
        <f>I11/درآمدها!$J$6</f>
        <v>1.1105261490722894E-4</v>
      </c>
      <c r="L11" s="167"/>
      <c r="M11" s="306"/>
      <c r="N11" s="307"/>
      <c r="O11" s="306"/>
      <c r="Q11" s="306"/>
      <c r="R11" s="307"/>
      <c r="S11" s="306"/>
    </row>
    <row r="12" spans="1:19" ht="18" x14ac:dyDescent="0.35">
      <c r="A12" s="305" t="s">
        <v>367</v>
      </c>
      <c r="B12" s="296"/>
      <c r="C12" s="167">
        <v>8283505</v>
      </c>
      <c r="D12" s="296"/>
      <c r="E12" s="167">
        <v>34041</v>
      </c>
      <c r="F12" s="167"/>
      <c r="G12" s="167">
        <v>0</v>
      </c>
      <c r="H12" s="167"/>
      <c r="I12" s="167">
        <v>8317546</v>
      </c>
      <c r="J12" s="305"/>
      <c r="K12" s="11">
        <f>I12/درآمدها!$J$6</f>
        <v>3.3433790331055619E-7</v>
      </c>
      <c r="L12" s="167"/>
      <c r="M12" s="306"/>
      <c r="N12" s="307"/>
      <c r="O12" s="306"/>
      <c r="Q12" s="306"/>
      <c r="R12" s="307"/>
      <c r="S12" s="306"/>
    </row>
    <row r="13" spans="1:19" ht="18" x14ac:dyDescent="0.35">
      <c r="A13" s="305" t="s">
        <v>368</v>
      </c>
      <c r="B13" s="296"/>
      <c r="C13" s="167">
        <v>1994936</v>
      </c>
      <c r="D13" s="296"/>
      <c r="E13" s="167">
        <v>0</v>
      </c>
      <c r="F13" s="167"/>
      <c r="G13" s="167">
        <v>0</v>
      </c>
      <c r="H13" s="167"/>
      <c r="I13" s="167">
        <v>1994936</v>
      </c>
      <c r="J13" s="305"/>
      <c r="K13" s="11">
        <f>I13/درآمدها!$J$6</f>
        <v>8.0189844393857002E-8</v>
      </c>
      <c r="L13" s="167"/>
      <c r="M13" s="306"/>
      <c r="N13" s="307"/>
      <c r="O13" s="306"/>
      <c r="Q13" s="306"/>
      <c r="R13" s="307"/>
      <c r="S13" s="306"/>
    </row>
    <row r="14" spans="1:19" ht="18.75" thickBot="1" x14ac:dyDescent="0.4">
      <c r="A14" s="305" t="s">
        <v>369</v>
      </c>
      <c r="B14" s="296"/>
      <c r="C14" s="167">
        <v>1378766</v>
      </c>
      <c r="D14" s="296"/>
      <c r="E14" s="167">
        <v>5666</v>
      </c>
      <c r="F14" s="167"/>
      <c r="G14" s="167">
        <v>0</v>
      </c>
      <c r="H14" s="167"/>
      <c r="I14" s="167">
        <v>1384432</v>
      </c>
      <c r="J14" s="305"/>
      <c r="K14" s="11">
        <f>I14/درآمدها!$J$6</f>
        <v>5.5649598109350997E-8</v>
      </c>
      <c r="L14" s="167"/>
      <c r="M14" s="306"/>
      <c r="N14" s="307"/>
      <c r="O14" s="306"/>
      <c r="Q14" s="306"/>
      <c r="R14" s="307"/>
      <c r="S14" s="306"/>
    </row>
    <row r="15" spans="1:19" ht="18.75" thickBot="1" x14ac:dyDescent="0.45">
      <c r="A15" s="296"/>
      <c r="B15" s="296"/>
      <c r="C15" s="199">
        <f>SUM(C9:C14)</f>
        <v>48578821530</v>
      </c>
      <c r="D15" s="288"/>
      <c r="E15" s="308">
        <f>SUM(E9:E14)</f>
        <v>5449467099351</v>
      </c>
      <c r="F15" s="288"/>
      <c r="G15" s="199">
        <f>SUM(G9:G14)</f>
        <v>3929586398314</v>
      </c>
      <c r="H15" s="288"/>
      <c r="I15" s="199">
        <f>SUM(I9:I14)</f>
        <v>1568459522567</v>
      </c>
      <c r="J15" s="288"/>
      <c r="K15" s="309">
        <f>SUM(K9:K14)</f>
        <v>6.3046897270243735E-2</v>
      </c>
      <c r="L15" s="306"/>
    </row>
    <row r="16" spans="1:19" ht="18.75" thickTop="1" x14ac:dyDescent="0.4">
      <c r="D16" s="288"/>
      <c r="F16" s="288"/>
      <c r="H16" s="288"/>
      <c r="J16" s="288"/>
    </row>
    <row r="17" spans="3:10" ht="18" x14ac:dyDescent="0.4">
      <c r="D17" s="288"/>
      <c r="F17" s="288"/>
      <c r="H17" s="288"/>
      <c r="J17" s="288"/>
    </row>
    <row r="18" spans="3:10" x14ac:dyDescent="0.35">
      <c r="D18" s="12"/>
      <c r="E18" s="12"/>
      <c r="F18" s="12"/>
      <c r="G18" s="12"/>
      <c r="H18" s="12"/>
      <c r="I18" s="12"/>
    </row>
    <row r="19" spans="3:10" x14ac:dyDescent="0.35">
      <c r="C19" s="286"/>
    </row>
    <row r="20" spans="3:10" x14ac:dyDescent="0.35">
      <c r="C20" s="286"/>
      <c r="D20" s="310"/>
      <c r="F20" s="310"/>
      <c r="H20" s="310"/>
    </row>
    <row r="21" spans="3:10" x14ac:dyDescent="0.35">
      <c r="D21" s="12"/>
      <c r="E21" s="12"/>
      <c r="F21" s="12"/>
      <c r="G21" s="12"/>
      <c r="H21" s="12"/>
    </row>
    <row r="22" spans="3:10" x14ac:dyDescent="0.35">
      <c r="C22" s="286"/>
    </row>
    <row r="23" spans="3:10" x14ac:dyDescent="0.35">
      <c r="C23" s="286"/>
    </row>
    <row r="24" spans="3:10" x14ac:dyDescent="0.35">
      <c r="C24" s="286"/>
    </row>
  </sheetData>
  <autoFilter ref="A8:K8" xr:uid="{00000000-0009-0000-0000-000003000000}">
    <sortState xmlns:xlrd2="http://schemas.microsoft.com/office/spreadsheetml/2017/richdata2" ref="A10:K11">
      <sortCondition descending="1" ref="I8"/>
    </sortState>
  </autoFilter>
  <mergeCells count="13">
    <mergeCell ref="K7:K8"/>
    <mergeCell ref="A7:A8"/>
    <mergeCell ref="C7:C8"/>
    <mergeCell ref="E7:E8"/>
    <mergeCell ref="G7:G8"/>
    <mergeCell ref="I7:I8"/>
    <mergeCell ref="J7:J8"/>
    <mergeCell ref="A1:K1"/>
    <mergeCell ref="A2:K2"/>
    <mergeCell ref="A3:K3"/>
    <mergeCell ref="A4:K4"/>
    <mergeCell ref="E6:G6"/>
    <mergeCell ref="I6:K6"/>
  </mergeCells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N35"/>
  <sheetViews>
    <sheetView rightToLeft="1" view="pageBreakPreview" zoomScaleNormal="100" zoomScaleSheetLayoutView="100" workbookViewId="0">
      <selection activeCell="A22" sqref="A22"/>
    </sheetView>
  </sheetViews>
  <sheetFormatPr defaultColWidth="9.140625" defaultRowHeight="18" x14ac:dyDescent="0.45"/>
  <cols>
    <col min="1" max="1" width="71" style="78" bestFit="1" customWidth="1"/>
    <col min="2" max="2" width="1" style="78" customWidth="1"/>
    <col min="3" max="3" width="9.140625" style="14"/>
    <col min="4" max="4" width="1.140625" style="14" customWidth="1"/>
    <col min="5" max="5" width="25.42578125" style="14" bestFit="1" customWidth="1"/>
    <col min="6" max="6" width="1" style="14" customWidth="1"/>
    <col min="7" max="7" width="14.5703125" style="14" bestFit="1" customWidth="1"/>
    <col min="8" max="8" width="0.7109375" style="14" customWidth="1"/>
    <col min="9" max="9" width="14.85546875" style="14" bestFit="1" customWidth="1"/>
    <col min="10" max="10" width="23.42578125" style="79" bestFit="1" customWidth="1"/>
    <col min="11" max="11" width="17.7109375" style="79" bestFit="1" customWidth="1"/>
    <col min="12" max="12" width="18.85546875" style="14" customWidth="1"/>
    <col min="13" max="13" width="12.5703125" style="14" bestFit="1" customWidth="1"/>
    <col min="14" max="14" width="9.5703125" style="14" bestFit="1" customWidth="1"/>
    <col min="15" max="16384" width="9.140625" style="14"/>
  </cols>
  <sheetData>
    <row r="1" spans="1:14" ht="21" x14ac:dyDescent="0.55000000000000004">
      <c r="A1" s="242" t="str">
        <f>سپرده!A1</f>
        <v>صندوق سرمایه گذاری سهامی اهرمی شاخصی کیان</v>
      </c>
      <c r="B1" s="242"/>
      <c r="C1" s="242"/>
      <c r="D1" s="242"/>
      <c r="E1" s="242"/>
      <c r="F1" s="242"/>
      <c r="G1" s="242"/>
      <c r="H1" s="242"/>
      <c r="I1" s="242"/>
      <c r="J1" s="66"/>
      <c r="K1" s="66"/>
    </row>
    <row r="2" spans="1:14" ht="21" x14ac:dyDescent="0.55000000000000004">
      <c r="A2" s="242" t="s">
        <v>45</v>
      </c>
      <c r="B2" s="242"/>
      <c r="C2" s="242"/>
      <c r="D2" s="242"/>
      <c r="E2" s="242"/>
      <c r="F2" s="242"/>
      <c r="G2" s="242"/>
      <c r="H2" s="242"/>
      <c r="I2" s="242"/>
      <c r="J2" s="66"/>
      <c r="K2" s="66"/>
    </row>
    <row r="3" spans="1:14" ht="21" x14ac:dyDescent="0.55000000000000004">
      <c r="A3" s="242" t="str">
        <f>سپرده!A3</f>
        <v>برای ماه منتهی به 1404/09/30</v>
      </c>
      <c r="B3" s="242"/>
      <c r="C3" s="242"/>
      <c r="D3" s="242"/>
      <c r="E3" s="242"/>
      <c r="F3" s="242"/>
      <c r="G3" s="242"/>
      <c r="H3" s="242"/>
      <c r="I3" s="242"/>
      <c r="J3" s="66"/>
      <c r="K3" s="66"/>
    </row>
    <row r="4" spans="1:14" ht="21.75" thickBot="1" x14ac:dyDescent="0.6">
      <c r="A4" s="147"/>
      <c r="B4" s="147"/>
      <c r="C4" s="147"/>
      <c r="D4" s="147"/>
      <c r="E4" s="147"/>
      <c r="F4" s="147"/>
      <c r="G4" s="147"/>
      <c r="H4" s="147"/>
      <c r="I4" s="147"/>
      <c r="J4" s="66"/>
      <c r="K4" s="66"/>
    </row>
    <row r="5" spans="1:14" ht="21.75" thickBot="1" x14ac:dyDescent="0.45">
      <c r="A5" s="149" t="s">
        <v>24</v>
      </c>
      <c r="B5" s="68"/>
      <c r="C5" s="68"/>
      <c r="D5" s="68"/>
      <c r="E5" s="68"/>
      <c r="F5" s="68"/>
      <c r="G5" s="68"/>
      <c r="H5" s="68"/>
      <c r="I5" s="68"/>
      <c r="J5" s="69">
        <v>4684802984613</v>
      </c>
      <c r="K5" s="70" t="s">
        <v>80</v>
      </c>
    </row>
    <row r="6" spans="1:14" ht="21.75" customHeight="1" thickBot="1" x14ac:dyDescent="0.45">
      <c r="A6" s="67"/>
      <c r="B6" s="67"/>
      <c r="C6" s="67"/>
      <c r="D6" s="67"/>
      <c r="E6" s="241" t="str">
        <f>'اوراق '!Y6</f>
        <v>1404/09/30</v>
      </c>
      <c r="F6" s="241"/>
      <c r="G6" s="241"/>
      <c r="H6" s="241"/>
      <c r="I6" s="241"/>
      <c r="J6" s="69">
        <v>24877663937116</v>
      </c>
      <c r="K6" s="70" t="s">
        <v>79</v>
      </c>
    </row>
    <row r="7" spans="1:14" ht="21.75" customHeight="1" thickBot="1" x14ac:dyDescent="0.45">
      <c r="A7" s="71" t="s">
        <v>33</v>
      </c>
      <c r="B7" s="72"/>
      <c r="C7" s="51" t="s">
        <v>34</v>
      </c>
      <c r="D7" s="73"/>
      <c r="E7" s="51" t="s">
        <v>6</v>
      </c>
      <c r="F7" s="73"/>
      <c r="G7" s="51" t="s">
        <v>16</v>
      </c>
      <c r="H7" s="73"/>
      <c r="I7" s="51" t="s">
        <v>78</v>
      </c>
      <c r="J7" s="74"/>
      <c r="K7" s="74"/>
    </row>
    <row r="8" spans="1:14" ht="21" customHeight="1" x14ac:dyDescent="0.4">
      <c r="A8" s="52" t="s">
        <v>280</v>
      </c>
      <c r="B8" s="52"/>
      <c r="C8" s="75" t="s">
        <v>47</v>
      </c>
      <c r="D8" s="68"/>
      <c r="E8" s="117">
        <f>'درآمد سرمایه گذاری در سهام'!S206</f>
        <v>4417134868681</v>
      </c>
      <c r="F8" s="81"/>
      <c r="G8" s="118">
        <f t="shared" ref="G8:G13" si="0">E8/$E$14</f>
        <v>0.9626372621757705</v>
      </c>
      <c r="H8" s="80"/>
      <c r="I8" s="118">
        <f t="shared" ref="I8:I13" si="1">E8/$J$6</f>
        <v>0.17755424624459601</v>
      </c>
      <c r="J8" s="74"/>
      <c r="K8" s="74"/>
    </row>
    <row r="9" spans="1:14" ht="21" customHeight="1" x14ac:dyDescent="0.4">
      <c r="A9" s="52" t="s">
        <v>354</v>
      </c>
      <c r="B9" s="52"/>
      <c r="C9" s="75">
        <v>45690</v>
      </c>
      <c r="D9" s="68"/>
      <c r="E9" s="117">
        <f>'درآمد سرمایه گذاری در شمش '!S13</f>
        <v>158898630326</v>
      </c>
      <c r="F9" s="81"/>
      <c r="G9" s="118">
        <f t="shared" si="0"/>
        <v>3.4629176379705244E-2</v>
      </c>
      <c r="H9" s="80"/>
      <c r="I9" s="118">
        <f t="shared" si="1"/>
        <v>6.387200612069233E-3</v>
      </c>
      <c r="J9" s="74"/>
      <c r="K9" s="74"/>
    </row>
    <row r="10" spans="1:14" ht="18.75" customHeight="1" x14ac:dyDescent="0.4">
      <c r="A10" s="52" t="s">
        <v>281</v>
      </c>
      <c r="B10" s="52"/>
      <c r="C10" s="75" t="s">
        <v>48</v>
      </c>
      <c r="D10" s="68"/>
      <c r="E10" s="117">
        <v>0</v>
      </c>
      <c r="F10" s="81"/>
      <c r="G10" s="118">
        <f t="shared" si="0"/>
        <v>0</v>
      </c>
      <c r="H10" s="80"/>
      <c r="I10" s="118">
        <f t="shared" si="1"/>
        <v>0</v>
      </c>
      <c r="J10" s="74"/>
      <c r="K10" s="74"/>
      <c r="L10" s="74"/>
      <c r="N10" s="76"/>
    </row>
    <row r="11" spans="1:14" ht="18.75" customHeight="1" x14ac:dyDescent="0.4">
      <c r="A11" s="52" t="s">
        <v>42</v>
      </c>
      <c r="B11" s="52"/>
      <c r="C11" s="75" t="s">
        <v>49</v>
      </c>
      <c r="D11" s="68"/>
      <c r="E11" s="117">
        <f>'درآمد سرمایه گذاری در اوراق بها'!Q11</f>
        <v>0</v>
      </c>
      <c r="F11" s="81"/>
      <c r="G11" s="118">
        <f t="shared" si="0"/>
        <v>0</v>
      </c>
      <c r="H11" s="80"/>
      <c r="I11" s="118">
        <f t="shared" si="1"/>
        <v>0</v>
      </c>
      <c r="J11" s="74"/>
      <c r="K11" s="74"/>
      <c r="N11" s="76"/>
    </row>
    <row r="12" spans="1:14" ht="19.5" customHeight="1" x14ac:dyDescent="0.4">
      <c r="A12" s="52" t="s">
        <v>43</v>
      </c>
      <c r="B12" s="52"/>
      <c r="C12" s="75" t="s">
        <v>50</v>
      </c>
      <c r="D12" s="68"/>
      <c r="E12" s="117">
        <f>'درآمد سپرده بانکی'!G14</f>
        <v>5112282340</v>
      </c>
      <c r="F12" s="81"/>
      <c r="G12" s="118">
        <f t="shared" si="0"/>
        <v>1.1141324912084204E-3</v>
      </c>
      <c r="H12" s="80"/>
      <c r="I12" s="118">
        <f t="shared" si="1"/>
        <v>2.0549688077314918E-4</v>
      </c>
      <c r="J12" s="74"/>
      <c r="K12" s="74"/>
      <c r="N12" s="76"/>
    </row>
    <row r="13" spans="1:14" ht="19.5" customHeight="1" thickBot="1" x14ac:dyDescent="0.45">
      <c r="A13" s="52" t="s">
        <v>29</v>
      </c>
      <c r="B13" s="52"/>
      <c r="C13" s="75" t="s">
        <v>308</v>
      </c>
      <c r="D13" s="68"/>
      <c r="E13" s="117">
        <f>'سایر درآمدها'!E10</f>
        <v>7430873890</v>
      </c>
      <c r="F13" s="81"/>
      <c r="G13" s="118">
        <f t="shared" si="0"/>
        <v>1.6194289533158503E-3</v>
      </c>
      <c r="H13" s="80"/>
      <c r="I13" s="118">
        <f t="shared" si="1"/>
        <v>2.9869661029199678E-4</v>
      </c>
      <c r="J13" s="74"/>
      <c r="K13" s="74"/>
      <c r="N13" s="76"/>
    </row>
    <row r="14" spans="1:14" ht="19.5" customHeight="1" thickBot="1" x14ac:dyDescent="0.45">
      <c r="A14" s="52"/>
      <c r="B14" s="77"/>
      <c r="C14" s="19"/>
      <c r="D14" s="19"/>
      <c r="E14" s="121">
        <f>SUM(E8:E13)</f>
        <v>4588576655237</v>
      </c>
      <c r="F14" s="82"/>
      <c r="G14" s="119">
        <f>SUM(G8:G13)</f>
        <v>1</v>
      </c>
      <c r="H14" s="80"/>
      <c r="I14" s="120">
        <f>SUM(I8:I13)</f>
        <v>0.18444564034773039</v>
      </c>
      <c r="J14" s="74"/>
      <c r="K14" s="74"/>
    </row>
    <row r="15" spans="1:14" ht="18.75" customHeight="1" thickTop="1" x14ac:dyDescent="0.4">
      <c r="J15" s="74"/>
      <c r="K15" s="74"/>
    </row>
    <row r="16" spans="1:14" ht="18" customHeight="1" x14ac:dyDescent="0.4">
      <c r="E16" s="15"/>
      <c r="F16" s="15"/>
      <c r="G16" s="15"/>
      <c r="J16" s="74"/>
      <c r="K16" s="74"/>
    </row>
    <row r="24" ht="18.75" customHeight="1" x14ac:dyDescent="0.45"/>
    <row r="33" ht="18.75" customHeight="1" x14ac:dyDescent="0.45"/>
    <row r="34" ht="17.45" customHeight="1" x14ac:dyDescent="0.45"/>
    <row r="35" ht="17.45" customHeight="1" x14ac:dyDescent="0.45"/>
  </sheetData>
  <mergeCells count="4">
    <mergeCell ref="E6:I6"/>
    <mergeCell ref="A1:I1"/>
    <mergeCell ref="A2:I2"/>
    <mergeCell ref="A3:I3"/>
  </mergeCells>
  <phoneticPr fontId="56" type="noConversion"/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2D3F-878C-4FF8-B2BD-29292E5C3377}">
  <sheetPr>
    <tabColor rgb="FF92D050"/>
    <pageSetUpPr fitToPage="1"/>
  </sheetPr>
  <dimension ref="A1:AA238"/>
  <sheetViews>
    <sheetView rightToLeft="1" view="pageBreakPreview" zoomScale="55" zoomScaleNormal="100" zoomScaleSheetLayoutView="55" workbookViewId="0">
      <selection activeCell="A204" sqref="A1:XFD1048576"/>
    </sheetView>
  </sheetViews>
  <sheetFormatPr defaultColWidth="9.140625" defaultRowHeight="15" x14ac:dyDescent="0.25"/>
  <cols>
    <col min="1" max="1" width="63" style="312" bestFit="1" customWidth="1"/>
    <col min="2" max="2" width="1.28515625" style="312" customWidth="1"/>
    <col min="3" max="3" width="29" style="35" bestFit="1" customWidth="1"/>
    <col min="4" max="4" width="1" style="312" customWidth="1"/>
    <col min="5" max="5" width="34" style="36" bestFit="1" customWidth="1"/>
    <col min="6" max="6" width="1.42578125" style="36" customWidth="1"/>
    <col min="7" max="7" width="31.85546875" style="36" bestFit="1" customWidth="1"/>
    <col min="8" max="8" width="1" style="335" customWidth="1"/>
    <col min="9" max="9" width="34" style="335" bestFit="1" customWidth="1"/>
    <col min="10" max="10" width="2" style="335" customWidth="1"/>
    <col min="11" max="11" width="22.42578125" style="336" bestFit="1" customWidth="1"/>
    <col min="12" max="12" width="1.5703125" style="312" customWidth="1"/>
    <col min="13" max="13" width="29" style="35" bestFit="1" customWidth="1"/>
    <col min="14" max="14" width="0.85546875" style="35" customWidth="1"/>
    <col min="15" max="15" width="34" style="36" bestFit="1" customWidth="1"/>
    <col min="16" max="16" width="0.85546875" style="36" customWidth="1"/>
    <col min="17" max="17" width="31.85546875" style="36" bestFit="1" customWidth="1"/>
    <col min="18" max="18" width="0.85546875" style="36" customWidth="1"/>
    <col min="19" max="19" width="34" style="36" bestFit="1" customWidth="1"/>
    <col min="20" max="20" width="1.42578125" style="36" customWidth="1"/>
    <col min="21" max="21" width="27" style="336" bestFit="1" customWidth="1"/>
    <col min="22" max="22" width="22.140625" style="312" customWidth="1"/>
    <col min="23" max="23" width="54.140625" style="312" bestFit="1" customWidth="1"/>
    <col min="24" max="24" width="21.7109375" style="312" bestFit="1" customWidth="1"/>
    <col min="25" max="25" width="51.85546875" style="312" bestFit="1" customWidth="1"/>
    <col min="26" max="26" width="21.7109375" style="312" bestFit="1" customWidth="1"/>
    <col min="27" max="27" width="18.85546875" style="312" bestFit="1" customWidth="1"/>
    <col min="28" max="16384" width="9.140625" style="312"/>
  </cols>
  <sheetData>
    <row r="1" spans="1:21" ht="27.75" x14ac:dyDescent="0.25">
      <c r="A1" s="311" t="str">
        <f>سپرده!A1</f>
        <v>صندوق سرمایه گذاری سهامی اهرمی شاخصی کیان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</row>
    <row r="2" spans="1:21" ht="27.75" x14ac:dyDescent="0.25">
      <c r="A2" s="311" t="s">
        <v>51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</row>
    <row r="3" spans="1:21" ht="27.75" x14ac:dyDescent="0.25">
      <c r="A3" s="311" t="str">
        <f>درآمدها!A3</f>
        <v>برای ماه منتهی به 1404/09/30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</row>
    <row r="5" spans="1:21" s="268" customFormat="1" ht="24.75" x14ac:dyDescent="0.25">
      <c r="A5" s="313" t="s">
        <v>25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</row>
    <row r="6" spans="1:21" s="268" customFormat="1" ht="9.75" customHeight="1" x14ac:dyDescent="0.25">
      <c r="C6" s="29"/>
      <c r="E6" s="31"/>
      <c r="F6" s="31"/>
      <c r="G6" s="31"/>
      <c r="H6" s="314"/>
      <c r="I6" s="314"/>
      <c r="J6" s="314"/>
      <c r="K6" s="315"/>
      <c r="M6" s="29"/>
      <c r="N6" s="29"/>
      <c r="O6" s="31"/>
      <c r="P6" s="31"/>
      <c r="Q6" s="31"/>
      <c r="R6" s="31"/>
      <c r="S6" s="31"/>
      <c r="T6" s="31"/>
      <c r="U6" s="315"/>
    </row>
    <row r="7" spans="1:21" s="268" customFormat="1" ht="27" customHeight="1" thickBot="1" x14ac:dyDescent="0.3">
      <c r="A7" s="316"/>
      <c r="B7" s="317"/>
      <c r="C7" s="311" t="s">
        <v>372</v>
      </c>
      <c r="D7" s="311"/>
      <c r="E7" s="311"/>
      <c r="F7" s="311"/>
      <c r="G7" s="311"/>
      <c r="H7" s="311"/>
      <c r="I7" s="311"/>
      <c r="J7" s="311"/>
      <c r="K7" s="311"/>
      <c r="L7" s="317"/>
      <c r="M7" s="311" t="s">
        <v>373</v>
      </c>
      <c r="N7" s="311"/>
      <c r="O7" s="311"/>
      <c r="P7" s="311"/>
      <c r="Q7" s="311"/>
      <c r="R7" s="311"/>
      <c r="S7" s="311"/>
      <c r="T7" s="311"/>
      <c r="U7" s="311"/>
    </row>
    <row r="8" spans="1:21" s="322" customFormat="1" ht="24.75" customHeight="1" x14ac:dyDescent="0.25">
      <c r="A8" s="318" t="s">
        <v>21</v>
      </c>
      <c r="B8" s="318"/>
      <c r="C8" s="246" t="s">
        <v>9</v>
      </c>
      <c r="D8" s="319"/>
      <c r="E8" s="248" t="s">
        <v>10</v>
      </c>
      <c r="F8" s="250"/>
      <c r="G8" s="248" t="s">
        <v>11</v>
      </c>
      <c r="H8" s="320"/>
      <c r="I8" s="321" t="s">
        <v>2</v>
      </c>
      <c r="J8" s="321"/>
      <c r="K8" s="321"/>
      <c r="L8" s="318"/>
      <c r="M8" s="246" t="s">
        <v>9</v>
      </c>
      <c r="N8" s="243"/>
      <c r="O8" s="248" t="s">
        <v>10</v>
      </c>
      <c r="P8" s="250"/>
      <c r="Q8" s="248" t="s">
        <v>11</v>
      </c>
      <c r="R8" s="250"/>
      <c r="S8" s="321" t="s">
        <v>2</v>
      </c>
      <c r="T8" s="321"/>
      <c r="U8" s="321"/>
    </row>
    <row r="9" spans="1:21" s="322" customFormat="1" ht="6" customHeight="1" thickBot="1" x14ac:dyDescent="0.3">
      <c r="A9" s="318"/>
      <c r="B9" s="318"/>
      <c r="C9" s="247"/>
      <c r="D9" s="318"/>
      <c r="E9" s="249"/>
      <c r="F9" s="251"/>
      <c r="G9" s="249"/>
      <c r="H9" s="323"/>
      <c r="I9" s="324"/>
      <c r="J9" s="324"/>
      <c r="K9" s="324"/>
      <c r="L9" s="318"/>
      <c r="M9" s="247"/>
      <c r="N9" s="244"/>
      <c r="O9" s="249"/>
      <c r="P9" s="251"/>
      <c r="Q9" s="249"/>
      <c r="R9" s="251"/>
      <c r="S9" s="324"/>
      <c r="T9" s="324"/>
      <c r="U9" s="324"/>
    </row>
    <row r="10" spans="1:21" s="322" customFormat="1" ht="42.75" customHeight="1" thickBot="1" x14ac:dyDescent="0.3">
      <c r="A10" s="325"/>
      <c r="B10" s="318"/>
      <c r="C10" s="32" t="s">
        <v>54</v>
      </c>
      <c r="D10" s="318"/>
      <c r="E10" s="33" t="s">
        <v>55</v>
      </c>
      <c r="F10" s="252"/>
      <c r="G10" s="33" t="s">
        <v>56</v>
      </c>
      <c r="H10" s="323"/>
      <c r="I10" s="326" t="s">
        <v>6</v>
      </c>
      <c r="J10" s="326"/>
      <c r="K10" s="327" t="s">
        <v>16</v>
      </c>
      <c r="L10" s="318"/>
      <c r="M10" s="32" t="s">
        <v>54</v>
      </c>
      <c r="N10" s="245"/>
      <c r="O10" s="33" t="s">
        <v>55</v>
      </c>
      <c r="P10" s="252"/>
      <c r="Q10" s="33" t="s">
        <v>56</v>
      </c>
      <c r="R10" s="252"/>
      <c r="S10" s="34" t="s">
        <v>6</v>
      </c>
      <c r="T10" s="34"/>
      <c r="U10" s="327" t="s">
        <v>16</v>
      </c>
    </row>
    <row r="11" spans="1:21" s="322" customFormat="1" ht="42.75" customHeight="1" x14ac:dyDescent="0.25">
      <c r="A11" s="328" t="s">
        <v>122</v>
      </c>
      <c r="B11" s="328"/>
      <c r="C11" s="29">
        <f>IFERROR(_xlfn.XLOOKUP(A11,'درآمد سود سهام'!$A$8:$A$130,'درآمد سود سهام'!$M$8:$M$130),0)</f>
        <v>0</v>
      </c>
      <c r="D11" s="328"/>
      <c r="E11" s="29">
        <f>IFERROR(_xlfn.XLOOKUP(A11,'درآمد ناشی از تغییر قیمت  '!$A$7:$A$117,'درآمد ناشی از تغییر قیمت  '!$I$7:$I$117),0)</f>
        <v>9727698784</v>
      </c>
      <c r="F11" s="171"/>
      <c r="G11" s="29">
        <v>0</v>
      </c>
      <c r="H11" s="329"/>
      <c r="I11" s="4">
        <f>G11+E11+C11</f>
        <v>9727698784</v>
      </c>
      <c r="J11" s="330"/>
      <c r="K11" s="109">
        <f>I11/4270067059042</f>
        <v>2.2781138210467432E-3</v>
      </c>
      <c r="L11" s="328"/>
      <c r="M11" s="29">
        <v>732000000</v>
      </c>
      <c r="N11" s="103"/>
      <c r="O11" s="29">
        <v>14911185346</v>
      </c>
      <c r="P11" s="171"/>
      <c r="Q11" s="29">
        <v>-9808722</v>
      </c>
      <c r="R11" s="171"/>
      <c r="S11" s="4">
        <f>Q11+O11+M11</f>
        <v>15633376624</v>
      </c>
      <c r="T11" s="170"/>
      <c r="U11" s="109">
        <f>S11/درآمدها!$J$5</f>
        <v>3.3370403569471414E-3</v>
      </c>
    </row>
    <row r="12" spans="1:21" s="322" customFormat="1" ht="42.75" customHeight="1" x14ac:dyDescent="0.25">
      <c r="A12" s="328" t="s">
        <v>123</v>
      </c>
      <c r="B12" s="328"/>
      <c r="C12" s="29">
        <f>IFERROR(_xlfn.XLOOKUP(A12,'درآمد سود سهام'!$A$8:$A$130,'درآمد سود سهام'!$M$8:$M$130),0)</f>
        <v>0</v>
      </c>
      <c r="D12" s="328"/>
      <c r="E12" s="29">
        <f>IFERROR(_xlfn.XLOOKUP(A12,'درآمد ناشی از تغییر قیمت  '!$A$7:$A$117,'درآمد ناشی از تغییر قیمت  '!$I$7:$I$117),0)</f>
        <v>8551411567</v>
      </c>
      <c r="F12" s="171"/>
      <c r="G12" s="29">
        <v>-8469362014</v>
      </c>
      <c r="H12" s="329"/>
      <c r="I12" s="4">
        <f t="shared" ref="I12:I75" si="0">G12+E12+C12</f>
        <v>82049553</v>
      </c>
      <c r="J12" s="330"/>
      <c r="K12" s="109">
        <f t="shared" ref="K12:K75" si="1">I12/4270067059042</f>
        <v>1.9215050224154562E-5</v>
      </c>
      <c r="L12" s="328"/>
      <c r="M12" s="29">
        <v>3879263250</v>
      </c>
      <c r="N12" s="103"/>
      <c r="O12" s="29">
        <v>0</v>
      </c>
      <c r="P12" s="171"/>
      <c r="Q12" s="29">
        <v>-10816450922</v>
      </c>
      <c r="R12" s="171"/>
      <c r="S12" s="4">
        <f t="shared" ref="S12:S75" si="2">Q12+O12+M12</f>
        <v>-6937187672</v>
      </c>
      <c r="T12" s="170"/>
      <c r="U12" s="109">
        <f>S12/درآمدها!$J$5</f>
        <v>-1.4807853595519053E-3</v>
      </c>
    </row>
    <row r="13" spans="1:21" s="322" customFormat="1" ht="42.75" customHeight="1" x14ac:dyDescent="0.25">
      <c r="A13" s="328" t="s">
        <v>262</v>
      </c>
      <c r="B13" s="328"/>
      <c r="C13" s="29">
        <f>IFERROR(_xlfn.XLOOKUP(A13,'درآمد سود سهام'!$A$8:$A$130,'درآمد سود سهام'!$M$8:$M$130),0)</f>
        <v>0</v>
      </c>
      <c r="D13" s="328"/>
      <c r="E13" s="29">
        <f>IFERROR(_xlfn.XLOOKUP(A13,'درآمد ناشی از تغییر قیمت  '!$A$7:$A$117,'درآمد ناشی از تغییر قیمت  '!$I$7:$I$117),0)</f>
        <v>2221985880</v>
      </c>
      <c r="F13" s="171"/>
      <c r="G13" s="29">
        <v>0</v>
      </c>
      <c r="H13" s="329"/>
      <c r="I13" s="4">
        <f t="shared" si="0"/>
        <v>2221985880</v>
      </c>
      <c r="J13" s="330"/>
      <c r="K13" s="109">
        <f t="shared" si="1"/>
        <v>5.2036322832328262E-4</v>
      </c>
      <c r="L13" s="328"/>
      <c r="M13" s="29">
        <v>18600000000</v>
      </c>
      <c r="N13" s="103"/>
      <c r="O13" s="29">
        <v>-9986144413</v>
      </c>
      <c r="P13" s="171"/>
      <c r="Q13" s="29">
        <v>-82030043</v>
      </c>
      <c r="R13" s="171"/>
      <c r="S13" s="4">
        <f t="shared" si="2"/>
        <v>8531825544</v>
      </c>
      <c r="T13" s="170"/>
      <c r="U13" s="109">
        <f>S13/درآمدها!$J$5</f>
        <v>1.8211706174245431E-3</v>
      </c>
    </row>
    <row r="14" spans="1:21" s="322" customFormat="1" ht="42.75" customHeight="1" x14ac:dyDescent="0.25">
      <c r="A14" s="328" t="s">
        <v>124</v>
      </c>
      <c r="B14" s="328"/>
      <c r="C14" s="29">
        <f>IFERROR(_xlfn.XLOOKUP(A14,'درآمد سود سهام'!$A$8:$A$130,'درآمد سود سهام'!$M$8:$M$130),0)</f>
        <v>0</v>
      </c>
      <c r="D14" s="328"/>
      <c r="E14" s="29">
        <f>IFERROR(_xlfn.XLOOKUP(A14,'درآمد ناشی از تغییر قیمت  '!$A$7:$A$117,'درآمد ناشی از تغییر قیمت  '!$I$7:$I$117),0)</f>
        <v>2730483675</v>
      </c>
      <c r="F14" s="171"/>
      <c r="G14" s="29">
        <v>0</v>
      </c>
      <c r="H14" s="329"/>
      <c r="I14" s="4">
        <f t="shared" si="0"/>
        <v>2730483675</v>
      </c>
      <c r="J14" s="330"/>
      <c r="K14" s="109">
        <f t="shared" si="1"/>
        <v>6.3944749280180871E-4</v>
      </c>
      <c r="L14" s="328"/>
      <c r="M14" s="29">
        <v>1507113000</v>
      </c>
      <c r="N14" s="103"/>
      <c r="O14" s="29">
        <v>2629566299</v>
      </c>
      <c r="P14" s="171"/>
      <c r="Q14" s="29">
        <v>1375619363</v>
      </c>
      <c r="R14" s="171"/>
      <c r="S14" s="4">
        <f t="shared" si="2"/>
        <v>5512298662</v>
      </c>
      <c r="T14" s="170"/>
      <c r="U14" s="109">
        <f>S14/درآمدها!$J$5</f>
        <v>1.1766340399169118E-3</v>
      </c>
    </row>
    <row r="15" spans="1:21" s="322" customFormat="1" ht="42.75" customHeight="1" x14ac:dyDescent="0.25">
      <c r="A15" s="328" t="s">
        <v>125</v>
      </c>
      <c r="B15" s="328"/>
      <c r="C15" s="29">
        <f>IFERROR(_xlfn.XLOOKUP(A15,'درآمد سود سهام'!$A$8:$A$130,'درآمد سود سهام'!$M$8:$M$130),0)</f>
        <v>0</v>
      </c>
      <c r="D15" s="328"/>
      <c r="E15" s="29">
        <f>IFERROR(_xlfn.XLOOKUP(A15,'درآمد ناشی از تغییر قیمت  '!$A$7:$A$117,'درآمد ناشی از تغییر قیمت  '!$I$7:$I$117),0)</f>
        <v>0</v>
      </c>
      <c r="F15" s="171"/>
      <c r="G15" s="29">
        <v>0</v>
      </c>
      <c r="H15" s="329"/>
      <c r="I15" s="4">
        <f t="shared" si="0"/>
        <v>0</v>
      </c>
      <c r="J15" s="330"/>
      <c r="K15" s="109">
        <f t="shared" si="1"/>
        <v>0</v>
      </c>
      <c r="L15" s="328"/>
      <c r="M15" s="29">
        <v>1684524306</v>
      </c>
      <c r="N15" s="103"/>
      <c r="O15" s="29">
        <v>0</v>
      </c>
      <c r="P15" s="171"/>
      <c r="Q15" s="29">
        <v>-18282017322</v>
      </c>
      <c r="R15" s="171"/>
      <c r="S15" s="4">
        <f t="shared" si="2"/>
        <v>-16597493016</v>
      </c>
      <c r="T15" s="170"/>
      <c r="U15" s="109">
        <f>S15/درآمدها!$J$5</f>
        <v>-3.5428369283646787E-3</v>
      </c>
    </row>
    <row r="16" spans="1:21" s="322" customFormat="1" ht="42.75" customHeight="1" x14ac:dyDescent="0.25">
      <c r="A16" s="328" t="s">
        <v>126</v>
      </c>
      <c r="B16" s="328"/>
      <c r="C16" s="29">
        <f>IFERROR(_xlfn.XLOOKUP(A16,'درآمد سود سهام'!$A$8:$A$130,'درآمد سود سهام'!$M$8:$M$130),0)</f>
        <v>0</v>
      </c>
      <c r="D16" s="328"/>
      <c r="E16" s="29">
        <f>IFERROR(_xlfn.XLOOKUP(A16,'درآمد ناشی از تغییر قیمت  '!$A$7:$A$117,'درآمد ناشی از تغییر قیمت  '!$I$7:$I$117),0)</f>
        <v>10006439282</v>
      </c>
      <c r="F16" s="171"/>
      <c r="G16" s="29">
        <v>-3621982283</v>
      </c>
      <c r="H16" s="329"/>
      <c r="I16" s="4">
        <f t="shared" si="0"/>
        <v>6384456999</v>
      </c>
      <c r="J16" s="330"/>
      <c r="K16" s="109">
        <f t="shared" si="1"/>
        <v>1.4951655116236906E-3</v>
      </c>
      <c r="L16" s="328"/>
      <c r="M16" s="29">
        <v>11131593000</v>
      </c>
      <c r="N16" s="103"/>
      <c r="O16" s="29">
        <v>3479241405</v>
      </c>
      <c r="P16" s="171"/>
      <c r="Q16" s="29">
        <v>-25401166119</v>
      </c>
      <c r="R16" s="171"/>
      <c r="S16" s="4">
        <f t="shared" si="2"/>
        <v>-10790331714</v>
      </c>
      <c r="T16" s="170"/>
      <c r="U16" s="109">
        <f>S16/درآمدها!$J$5</f>
        <v>-2.3032626450760689E-3</v>
      </c>
    </row>
    <row r="17" spans="1:21" s="322" customFormat="1" ht="42.75" customHeight="1" x14ac:dyDescent="0.25">
      <c r="A17" s="328" t="s">
        <v>127</v>
      </c>
      <c r="B17" s="328"/>
      <c r="C17" s="29">
        <f>IFERROR(_xlfn.XLOOKUP(A17,'درآمد سود سهام'!$A$8:$A$130,'درآمد سود سهام'!$M$8:$M$130),0)</f>
        <v>0</v>
      </c>
      <c r="D17" s="328"/>
      <c r="E17" s="29">
        <f>IFERROR(_xlfn.XLOOKUP(A17,'درآمد ناشی از تغییر قیمت  '!$A$7:$A$117,'درآمد ناشی از تغییر قیمت  '!$I$7:$I$117),0)</f>
        <v>0</v>
      </c>
      <c r="F17" s="171"/>
      <c r="G17" s="29">
        <v>0</v>
      </c>
      <c r="H17" s="329"/>
      <c r="I17" s="4">
        <f t="shared" si="0"/>
        <v>0</v>
      </c>
      <c r="J17" s="330"/>
      <c r="K17" s="109">
        <f t="shared" si="1"/>
        <v>0</v>
      </c>
      <c r="L17" s="328"/>
      <c r="M17" s="29">
        <v>0</v>
      </c>
      <c r="N17" s="103"/>
      <c r="O17" s="29">
        <v>0</v>
      </c>
      <c r="P17" s="171"/>
      <c r="Q17" s="29">
        <v>-6679899288</v>
      </c>
      <c r="R17" s="171"/>
      <c r="S17" s="4">
        <f t="shared" si="2"/>
        <v>-6679899288</v>
      </c>
      <c r="T17" s="170"/>
      <c r="U17" s="109">
        <f>S17/درآمدها!$J$5</f>
        <v>-1.4258655721360734E-3</v>
      </c>
    </row>
    <row r="18" spans="1:21" s="322" customFormat="1" ht="42.75" customHeight="1" x14ac:dyDescent="0.25">
      <c r="A18" s="328" t="s">
        <v>128</v>
      </c>
      <c r="B18" s="328"/>
      <c r="C18" s="29">
        <f>IFERROR(_xlfn.XLOOKUP(A18,'درآمد سود سهام'!$A$8:$A$130,'درآمد سود سهام'!$M$8:$M$130),0)</f>
        <v>0</v>
      </c>
      <c r="D18" s="328"/>
      <c r="E18" s="29">
        <f>IFERROR(_xlfn.XLOOKUP(A18,'درآمد ناشی از تغییر قیمت  '!$A$7:$A$117,'درآمد ناشی از تغییر قیمت  '!$I$7:$I$117),0)</f>
        <v>83438531805</v>
      </c>
      <c r="F18" s="171"/>
      <c r="G18" s="29">
        <v>508591</v>
      </c>
      <c r="H18" s="329"/>
      <c r="I18" s="4">
        <f t="shared" si="0"/>
        <v>83439040396</v>
      </c>
      <c r="J18" s="330"/>
      <c r="K18" s="109">
        <f t="shared" si="1"/>
        <v>1.9540451998128514E-2</v>
      </c>
      <c r="L18" s="328"/>
      <c r="M18" s="29">
        <v>23293155200</v>
      </c>
      <c r="N18" s="103"/>
      <c r="O18" s="29">
        <v>83438531805</v>
      </c>
      <c r="P18" s="171"/>
      <c r="Q18" s="29">
        <v>-53941695926</v>
      </c>
      <c r="R18" s="171"/>
      <c r="S18" s="4">
        <f t="shared" si="2"/>
        <v>52789991079</v>
      </c>
      <c r="T18" s="170"/>
      <c r="U18" s="109">
        <f>S18/درآمدها!$J$5</f>
        <v>1.1268348157304816E-2</v>
      </c>
    </row>
    <row r="19" spans="1:21" s="322" customFormat="1" ht="42.75" customHeight="1" x14ac:dyDescent="0.25">
      <c r="A19" s="328" t="s">
        <v>129</v>
      </c>
      <c r="B19" s="328"/>
      <c r="C19" s="29">
        <f>IFERROR(_xlfn.XLOOKUP(A19,'درآمد سود سهام'!$A$8:$A$130,'درآمد سود سهام'!$M$8:$M$130),0)</f>
        <v>0</v>
      </c>
      <c r="D19" s="328"/>
      <c r="E19" s="29">
        <f>IFERROR(_xlfn.XLOOKUP(A19,'درآمد ناشی از تغییر قیمت  '!$A$7:$A$117,'درآمد ناشی از تغییر قیمت  '!$I$7:$I$117),0)</f>
        <v>0</v>
      </c>
      <c r="F19" s="171"/>
      <c r="G19" s="29">
        <v>0</v>
      </c>
      <c r="H19" s="329"/>
      <c r="I19" s="4">
        <f t="shared" si="0"/>
        <v>0</v>
      </c>
      <c r="J19" s="330"/>
      <c r="K19" s="109">
        <f t="shared" si="1"/>
        <v>0</v>
      </c>
      <c r="L19" s="328"/>
      <c r="M19" s="29">
        <v>9740575600</v>
      </c>
      <c r="N19" s="103"/>
      <c r="O19" s="29">
        <v>0</v>
      </c>
      <c r="P19" s="171"/>
      <c r="Q19" s="29">
        <v>-26641948940</v>
      </c>
      <c r="R19" s="171"/>
      <c r="S19" s="4">
        <f t="shared" si="2"/>
        <v>-16901373340</v>
      </c>
      <c r="T19" s="170"/>
      <c r="U19" s="109">
        <f>S19/درآمدها!$J$5</f>
        <v>-3.6077020518283718E-3</v>
      </c>
    </row>
    <row r="20" spans="1:21" s="322" customFormat="1" ht="42.75" customHeight="1" x14ac:dyDescent="0.25">
      <c r="A20" s="328" t="s">
        <v>130</v>
      </c>
      <c r="B20" s="328"/>
      <c r="C20" s="29">
        <f>IFERROR(_xlfn.XLOOKUP(A20,'درآمد سود سهام'!$A$8:$A$130,'درآمد سود سهام'!$M$8:$M$130),0)</f>
        <v>0</v>
      </c>
      <c r="D20" s="328"/>
      <c r="E20" s="29">
        <f>IFERROR(_xlfn.XLOOKUP(A20,'درآمد ناشی از تغییر قیمت  '!$A$7:$A$117,'درآمد ناشی از تغییر قیمت  '!$I$7:$I$117),0)</f>
        <v>0</v>
      </c>
      <c r="F20" s="171"/>
      <c r="G20" s="29">
        <v>0</v>
      </c>
      <c r="H20" s="329"/>
      <c r="I20" s="4">
        <f t="shared" si="0"/>
        <v>0</v>
      </c>
      <c r="J20" s="330"/>
      <c r="K20" s="109">
        <f t="shared" si="1"/>
        <v>0</v>
      </c>
      <c r="L20" s="328"/>
      <c r="M20" s="29">
        <v>6789384000</v>
      </c>
      <c r="N20" s="103"/>
      <c r="O20" s="29">
        <v>0</v>
      </c>
      <c r="P20" s="171"/>
      <c r="Q20" s="29">
        <v>-45471990140</v>
      </c>
      <c r="R20" s="171"/>
      <c r="S20" s="4">
        <f t="shared" si="2"/>
        <v>-38682606140</v>
      </c>
      <c r="T20" s="170"/>
      <c r="U20" s="109">
        <f>S20/درآمدها!$J$5</f>
        <v>-8.2570401075671863E-3</v>
      </c>
    </row>
    <row r="21" spans="1:21" s="322" customFormat="1" ht="42.75" customHeight="1" x14ac:dyDescent="0.25">
      <c r="A21" s="328" t="s">
        <v>131</v>
      </c>
      <c r="B21" s="328"/>
      <c r="C21" s="29">
        <f>IFERROR(_xlfn.XLOOKUP(A21,'درآمد سود سهام'!$A$8:$A$130,'درآمد سود سهام'!$M$8:$M$130),0)</f>
        <v>0</v>
      </c>
      <c r="D21" s="328"/>
      <c r="E21" s="29">
        <f>IFERROR(_xlfn.XLOOKUP(A21,'درآمد ناشی از تغییر قیمت  '!$A$7:$A$117,'درآمد ناشی از تغییر قیمت  '!$I$7:$I$117),0)</f>
        <v>8524088140</v>
      </c>
      <c r="F21" s="171"/>
      <c r="G21" s="29">
        <v>0</v>
      </c>
      <c r="H21" s="329"/>
      <c r="I21" s="4">
        <f t="shared" si="0"/>
        <v>8524088140</v>
      </c>
      <c r="J21" s="330"/>
      <c r="K21" s="109">
        <f t="shared" si="1"/>
        <v>1.9962422187141016E-3</v>
      </c>
      <c r="L21" s="328"/>
      <c r="M21" s="29">
        <v>5626000000</v>
      </c>
      <c r="N21" s="103"/>
      <c r="O21" s="29">
        <v>5790409893</v>
      </c>
      <c r="P21" s="171"/>
      <c r="Q21" s="29">
        <v>-1248080373</v>
      </c>
      <c r="R21" s="171"/>
      <c r="S21" s="4">
        <f t="shared" si="2"/>
        <v>10168329520</v>
      </c>
      <c r="T21" s="170"/>
      <c r="U21" s="109">
        <f>S21/درآمدها!$J$5</f>
        <v>2.1704924525956307E-3</v>
      </c>
    </row>
    <row r="22" spans="1:21" s="322" customFormat="1" ht="42.75" customHeight="1" x14ac:dyDescent="0.25">
      <c r="A22" s="328" t="s">
        <v>102</v>
      </c>
      <c r="B22" s="328"/>
      <c r="C22" s="29">
        <f>IFERROR(_xlfn.XLOOKUP(A22,'درآمد سود سهام'!$A$8:$A$130,'درآمد سود سهام'!$M$8:$M$130),0)</f>
        <v>0</v>
      </c>
      <c r="D22" s="328"/>
      <c r="E22" s="29">
        <f>IFERROR(_xlfn.XLOOKUP(A22,'درآمد ناشی از تغییر قیمت  '!$A$7:$A$117,'درآمد ناشی از تغییر قیمت  '!$I$7:$I$117),0)</f>
        <v>3377314108</v>
      </c>
      <c r="F22" s="171"/>
      <c r="G22" s="29">
        <v>0</v>
      </c>
      <c r="H22" s="329"/>
      <c r="I22" s="4">
        <f t="shared" si="0"/>
        <v>3377314108</v>
      </c>
      <c r="J22" s="330"/>
      <c r="K22" s="109">
        <f t="shared" si="1"/>
        <v>7.9092765085467037E-4</v>
      </c>
      <c r="L22" s="328"/>
      <c r="M22" s="29">
        <v>2103082800</v>
      </c>
      <c r="N22" s="103"/>
      <c r="O22" s="29">
        <v>2074375340</v>
      </c>
      <c r="P22" s="171"/>
      <c r="Q22" s="29">
        <v>-232196914</v>
      </c>
      <c r="R22" s="171"/>
      <c r="S22" s="4">
        <f t="shared" si="2"/>
        <v>3945261226</v>
      </c>
      <c r="T22" s="170"/>
      <c r="U22" s="109">
        <f>S22/درآمدها!$J$5</f>
        <v>8.4214026480046488E-4</v>
      </c>
    </row>
    <row r="23" spans="1:21" s="322" customFormat="1" ht="42.75" customHeight="1" x14ac:dyDescent="0.25">
      <c r="A23" s="328" t="s">
        <v>105</v>
      </c>
      <c r="B23" s="328"/>
      <c r="C23" s="29">
        <f>IFERROR(_xlfn.XLOOKUP(A23,'درآمد سود سهام'!$A$8:$A$130,'درآمد سود سهام'!$M$8:$M$130),0)</f>
        <v>0</v>
      </c>
      <c r="D23" s="328"/>
      <c r="E23" s="29">
        <f>IFERROR(_xlfn.XLOOKUP(A23,'درآمد ناشی از تغییر قیمت  '!$A$7:$A$117,'درآمد ناشی از تغییر قیمت  '!$I$7:$I$117),0)</f>
        <v>1622242610</v>
      </c>
      <c r="F23" s="171"/>
      <c r="G23" s="29">
        <v>0</v>
      </c>
      <c r="H23" s="329"/>
      <c r="I23" s="4">
        <f t="shared" si="0"/>
        <v>1622242610</v>
      </c>
      <c r="J23" s="330"/>
      <c r="K23" s="109">
        <f t="shared" si="1"/>
        <v>3.7991033573228102E-4</v>
      </c>
      <c r="L23" s="328"/>
      <c r="M23" s="29">
        <v>0</v>
      </c>
      <c r="N23" s="103"/>
      <c r="O23" s="29">
        <v>15043076111</v>
      </c>
      <c r="P23" s="171"/>
      <c r="Q23" s="29">
        <v>-1045592216</v>
      </c>
      <c r="R23" s="171"/>
      <c r="S23" s="4">
        <f t="shared" si="2"/>
        <v>13997483895</v>
      </c>
      <c r="T23" s="170"/>
      <c r="U23" s="109">
        <f>S23/درآمدها!$J$5</f>
        <v>2.9878489962062507E-3</v>
      </c>
    </row>
    <row r="24" spans="1:21" s="322" customFormat="1" ht="42.75" customHeight="1" x14ac:dyDescent="0.25">
      <c r="A24" s="328" t="s">
        <v>132</v>
      </c>
      <c r="B24" s="328"/>
      <c r="C24" s="29">
        <f>IFERROR(_xlfn.XLOOKUP(A24,'درآمد سود سهام'!$A$8:$A$130,'درآمد سود سهام'!$M$8:$M$130),0)</f>
        <v>0</v>
      </c>
      <c r="D24" s="328"/>
      <c r="E24" s="29">
        <f>IFERROR(_xlfn.XLOOKUP(A24,'درآمد ناشی از تغییر قیمت  '!$A$7:$A$117,'درآمد ناشی از تغییر قیمت  '!$I$7:$I$117),0)</f>
        <v>0</v>
      </c>
      <c r="F24" s="171"/>
      <c r="G24" s="29">
        <v>0</v>
      </c>
      <c r="H24" s="329"/>
      <c r="I24" s="4">
        <f t="shared" si="0"/>
        <v>0</v>
      </c>
      <c r="J24" s="330"/>
      <c r="K24" s="109">
        <f t="shared" si="1"/>
        <v>0</v>
      </c>
      <c r="L24" s="328"/>
      <c r="M24" s="29">
        <v>0</v>
      </c>
      <c r="N24" s="103"/>
      <c r="O24" s="29">
        <v>0</v>
      </c>
      <c r="P24" s="171"/>
      <c r="Q24" s="29">
        <v>2662619420</v>
      </c>
      <c r="R24" s="171"/>
      <c r="S24" s="4">
        <f t="shared" si="2"/>
        <v>2662619420</v>
      </c>
      <c r="T24" s="170"/>
      <c r="U24" s="109">
        <f>S24/درآمدها!$J$5</f>
        <v>5.6835248541832809E-4</v>
      </c>
    </row>
    <row r="25" spans="1:21" s="322" customFormat="1" ht="42.75" customHeight="1" x14ac:dyDescent="0.25">
      <c r="A25" s="328" t="s">
        <v>263</v>
      </c>
      <c r="B25" s="328"/>
      <c r="C25" s="29">
        <f>IFERROR(_xlfn.XLOOKUP(A25,'درآمد سود سهام'!$A$8:$A$130,'درآمد سود سهام'!$M$8:$M$130),0)</f>
        <v>0</v>
      </c>
      <c r="D25" s="328"/>
      <c r="E25" s="29">
        <f>IFERROR(_xlfn.XLOOKUP(A25,'درآمد ناشی از تغییر قیمت  '!$A$7:$A$117,'درآمد ناشی از تغییر قیمت  '!$I$7:$I$117),0)</f>
        <v>11943317261</v>
      </c>
      <c r="F25" s="171"/>
      <c r="G25" s="29">
        <v>0</v>
      </c>
      <c r="H25" s="329"/>
      <c r="I25" s="4">
        <f t="shared" si="0"/>
        <v>11943317261</v>
      </c>
      <c r="J25" s="330"/>
      <c r="K25" s="109">
        <f t="shared" si="1"/>
        <v>2.7969858777064528E-3</v>
      </c>
      <c r="L25" s="328"/>
      <c r="M25" s="29">
        <v>8645264439</v>
      </c>
      <c r="N25" s="103"/>
      <c r="O25" s="29">
        <v>41661961447</v>
      </c>
      <c r="P25" s="171"/>
      <c r="Q25" s="29">
        <v>1142187305</v>
      </c>
      <c r="R25" s="171"/>
      <c r="S25" s="4">
        <f t="shared" si="2"/>
        <v>51449413191</v>
      </c>
      <c r="T25" s="170"/>
      <c r="U25" s="109">
        <f>S25/درآمدها!$J$5</f>
        <v>1.0982193565019279E-2</v>
      </c>
    </row>
    <row r="26" spans="1:21" s="322" customFormat="1" ht="42.75" customHeight="1" x14ac:dyDescent="0.25">
      <c r="A26" s="328" t="s">
        <v>133</v>
      </c>
      <c r="B26" s="328"/>
      <c r="C26" s="29">
        <f>IFERROR(_xlfn.XLOOKUP(A26,'درآمد سود سهام'!$A$8:$A$130,'درآمد سود سهام'!$M$8:$M$130),0)</f>
        <v>0</v>
      </c>
      <c r="D26" s="328"/>
      <c r="E26" s="29">
        <f>IFERROR(_xlfn.XLOOKUP(A26,'درآمد ناشی از تغییر قیمت  '!$A$7:$A$117,'درآمد ناشی از تغییر قیمت  '!$I$7:$I$117),0)</f>
        <v>122041016200</v>
      </c>
      <c r="F26" s="171"/>
      <c r="G26" s="29">
        <v>1320585590</v>
      </c>
      <c r="H26" s="329"/>
      <c r="I26" s="4">
        <f t="shared" si="0"/>
        <v>123361601790</v>
      </c>
      <c r="J26" s="330"/>
      <c r="K26" s="109">
        <f t="shared" si="1"/>
        <v>2.8889851162589582E-2</v>
      </c>
      <c r="L26" s="328"/>
      <c r="M26" s="29">
        <v>0</v>
      </c>
      <c r="N26" s="103"/>
      <c r="O26" s="29">
        <v>166747641315</v>
      </c>
      <c r="P26" s="171"/>
      <c r="Q26" s="29">
        <v>45219156653</v>
      </c>
      <c r="R26" s="171"/>
      <c r="S26" s="4">
        <f t="shared" si="2"/>
        <v>211966797968</v>
      </c>
      <c r="T26" s="170"/>
      <c r="U26" s="109">
        <f>S26/درآمدها!$J$5</f>
        <v>4.5245616232783809E-2</v>
      </c>
    </row>
    <row r="27" spans="1:21" s="322" customFormat="1" ht="42.75" customHeight="1" x14ac:dyDescent="0.25">
      <c r="A27" s="328" t="s">
        <v>134</v>
      </c>
      <c r="B27" s="328"/>
      <c r="C27" s="29">
        <f>IFERROR(_xlfn.XLOOKUP(A27,'درآمد سود سهام'!$A$8:$A$130,'درآمد سود سهام'!$M$8:$M$130),0)</f>
        <v>0</v>
      </c>
      <c r="D27" s="328"/>
      <c r="E27" s="29">
        <f>IFERROR(_xlfn.XLOOKUP(A27,'درآمد ناشی از تغییر قیمت  '!$A$7:$A$117,'درآمد ناشی از تغییر قیمت  '!$I$7:$I$117),0)</f>
        <v>35986533865</v>
      </c>
      <c r="F27" s="171"/>
      <c r="G27" s="29">
        <v>686442537</v>
      </c>
      <c r="H27" s="329"/>
      <c r="I27" s="4">
        <f t="shared" si="0"/>
        <v>36672976402</v>
      </c>
      <c r="J27" s="330"/>
      <c r="K27" s="109">
        <f t="shared" si="1"/>
        <v>8.5883841857574174E-3</v>
      </c>
      <c r="L27" s="328"/>
      <c r="M27" s="29">
        <v>2844000000</v>
      </c>
      <c r="N27" s="103"/>
      <c r="O27" s="29">
        <v>56932133097</v>
      </c>
      <c r="P27" s="171"/>
      <c r="Q27" s="29">
        <v>174567564</v>
      </c>
      <c r="R27" s="171"/>
      <c r="S27" s="4">
        <f t="shared" si="2"/>
        <v>59950700661</v>
      </c>
      <c r="T27" s="170"/>
      <c r="U27" s="109">
        <f>S27/درآمدها!$J$5</f>
        <v>1.2796845642795452E-2</v>
      </c>
    </row>
    <row r="28" spans="1:21" s="322" customFormat="1" ht="42.75" customHeight="1" x14ac:dyDescent="0.25">
      <c r="A28" s="328" t="s">
        <v>116</v>
      </c>
      <c r="B28" s="328"/>
      <c r="C28" s="29">
        <f>IFERROR(_xlfn.XLOOKUP(A28,'درآمد سود سهام'!$A$8:$A$130,'درآمد سود سهام'!$M$8:$M$130),0)</f>
        <v>0</v>
      </c>
      <c r="D28" s="328"/>
      <c r="E28" s="29">
        <f>IFERROR(_xlfn.XLOOKUP(A28,'درآمد ناشی از تغییر قیمت  '!$A$7:$A$117,'درآمد ناشی از تغییر قیمت  '!$I$7:$I$117),0)</f>
        <v>32840186792</v>
      </c>
      <c r="F28" s="171"/>
      <c r="G28" s="29">
        <v>14972980648</v>
      </c>
      <c r="H28" s="329"/>
      <c r="I28" s="4">
        <f t="shared" si="0"/>
        <v>47813167440</v>
      </c>
      <c r="J28" s="330"/>
      <c r="K28" s="109">
        <f t="shared" si="1"/>
        <v>1.1197287250736291E-2</v>
      </c>
      <c r="L28" s="328"/>
      <c r="M28" s="29">
        <v>0</v>
      </c>
      <c r="N28" s="103"/>
      <c r="O28" s="29">
        <v>0</v>
      </c>
      <c r="P28" s="171"/>
      <c r="Q28" s="29">
        <v>-17165255842</v>
      </c>
      <c r="R28" s="171"/>
      <c r="S28" s="4">
        <f t="shared" si="2"/>
        <v>-17165255842</v>
      </c>
      <c r="T28" s="170"/>
      <c r="U28" s="109">
        <f>S28/درآمدها!$J$5</f>
        <v>-3.6640293942730184E-3</v>
      </c>
    </row>
    <row r="29" spans="1:21" s="322" customFormat="1" ht="42.75" customHeight="1" x14ac:dyDescent="0.25">
      <c r="A29" s="328" t="s">
        <v>135</v>
      </c>
      <c r="B29" s="328"/>
      <c r="C29" s="29">
        <f>IFERROR(_xlfn.XLOOKUP(A29,'درآمد سود سهام'!$A$8:$A$130,'درآمد سود سهام'!$M$8:$M$130),0)</f>
        <v>0</v>
      </c>
      <c r="D29" s="328"/>
      <c r="E29" s="29">
        <f>IFERROR(_xlfn.XLOOKUP(A29,'درآمد ناشی از تغییر قیمت  '!$A$7:$A$117,'درآمد ناشی از تغییر قیمت  '!$I$7:$I$117),0)</f>
        <v>3106347672</v>
      </c>
      <c r="F29" s="171"/>
      <c r="G29" s="29">
        <v>-2496391910</v>
      </c>
      <c r="H29" s="329"/>
      <c r="I29" s="4">
        <f t="shared" si="0"/>
        <v>609955762</v>
      </c>
      <c r="J29" s="330"/>
      <c r="K29" s="109">
        <f t="shared" si="1"/>
        <v>1.4284453934005549E-4</v>
      </c>
      <c r="L29" s="328"/>
      <c r="M29" s="29">
        <v>1592783200</v>
      </c>
      <c r="N29" s="103"/>
      <c r="O29" s="29">
        <v>-1105409902</v>
      </c>
      <c r="P29" s="171"/>
      <c r="Q29" s="29">
        <v>-3846148411</v>
      </c>
      <c r="R29" s="171"/>
      <c r="S29" s="4">
        <f t="shared" si="2"/>
        <v>-3358775113</v>
      </c>
      <c r="T29" s="170"/>
      <c r="U29" s="109">
        <f>S29/درآمدها!$J$5</f>
        <v>-7.1695119816814667E-4</v>
      </c>
    </row>
    <row r="30" spans="1:21" s="322" customFormat="1" ht="42.75" customHeight="1" x14ac:dyDescent="0.25">
      <c r="A30" s="328" t="s">
        <v>117</v>
      </c>
      <c r="B30" s="328"/>
      <c r="C30" s="29">
        <f>IFERROR(_xlfn.XLOOKUP(A30,'درآمد سود سهام'!$A$8:$A$130,'درآمد سود سهام'!$M$8:$M$130),0)</f>
        <v>0</v>
      </c>
      <c r="D30" s="328"/>
      <c r="E30" s="29">
        <f>IFERROR(_xlfn.XLOOKUP(A30,'درآمد ناشی از تغییر قیمت  '!$A$7:$A$117,'درآمد ناشی از تغییر قیمت  '!$I$7:$I$117),0)</f>
        <v>172313439032</v>
      </c>
      <c r="F30" s="171"/>
      <c r="G30" s="29">
        <v>17892084970</v>
      </c>
      <c r="H30" s="329"/>
      <c r="I30" s="4">
        <f t="shared" si="0"/>
        <v>190205524002</v>
      </c>
      <c r="J30" s="330"/>
      <c r="K30" s="109">
        <f t="shared" si="1"/>
        <v>4.4543919655602102E-2</v>
      </c>
      <c r="L30" s="328"/>
      <c r="M30" s="29">
        <v>34362245880</v>
      </c>
      <c r="N30" s="103"/>
      <c r="O30" s="29">
        <v>400863033762</v>
      </c>
      <c r="P30" s="171"/>
      <c r="Q30" s="29">
        <v>9167013869</v>
      </c>
      <c r="R30" s="171"/>
      <c r="S30" s="4">
        <f t="shared" si="2"/>
        <v>444392293511</v>
      </c>
      <c r="T30" s="170"/>
      <c r="U30" s="109">
        <f>S30/درآمدها!$J$5</f>
        <v>9.4858267246367492E-2</v>
      </c>
    </row>
    <row r="31" spans="1:21" s="322" customFormat="1" ht="42.75" customHeight="1" x14ac:dyDescent="0.25">
      <c r="A31" s="328" t="s">
        <v>136</v>
      </c>
      <c r="B31" s="328"/>
      <c r="C31" s="29">
        <f>IFERROR(_xlfn.XLOOKUP(A31,'درآمد سود سهام'!$A$8:$A$130,'درآمد سود سهام'!$M$8:$M$130),0)</f>
        <v>0</v>
      </c>
      <c r="D31" s="328"/>
      <c r="E31" s="29">
        <f>IFERROR(_xlfn.XLOOKUP(A31,'درآمد ناشی از تغییر قیمت  '!$A$7:$A$117,'درآمد ناشی از تغییر قیمت  '!$I$7:$I$117),0)</f>
        <v>0</v>
      </c>
      <c r="F31" s="171"/>
      <c r="G31" s="29">
        <v>0</v>
      </c>
      <c r="H31" s="329"/>
      <c r="I31" s="4">
        <f t="shared" si="0"/>
        <v>0</v>
      </c>
      <c r="J31" s="330"/>
      <c r="K31" s="109">
        <f t="shared" si="1"/>
        <v>0</v>
      </c>
      <c r="L31" s="328"/>
      <c r="M31" s="29">
        <v>0</v>
      </c>
      <c r="N31" s="103"/>
      <c r="O31" s="29">
        <v>0</v>
      </c>
      <c r="P31" s="171"/>
      <c r="Q31" s="29">
        <v>4769588550</v>
      </c>
      <c r="R31" s="171"/>
      <c r="S31" s="4">
        <f t="shared" si="2"/>
        <v>4769588550</v>
      </c>
      <c r="T31" s="170"/>
      <c r="U31" s="109">
        <f>S31/درآمدها!$J$5</f>
        <v>1.0180980002073672E-3</v>
      </c>
    </row>
    <row r="32" spans="1:21" s="322" customFormat="1" ht="42.75" customHeight="1" x14ac:dyDescent="0.25">
      <c r="A32" s="328" t="s">
        <v>137</v>
      </c>
      <c r="B32" s="328"/>
      <c r="C32" s="29">
        <f>IFERROR(_xlfn.XLOOKUP(A32,'درآمد سود سهام'!$A$8:$A$130,'درآمد سود سهام'!$M$8:$M$130),0)</f>
        <v>0</v>
      </c>
      <c r="D32" s="328"/>
      <c r="E32" s="29">
        <f>IFERROR(_xlfn.XLOOKUP(A32,'درآمد ناشی از تغییر قیمت  '!$A$7:$A$117,'درآمد ناشی از تغییر قیمت  '!$I$7:$I$117),0)</f>
        <v>4434908345</v>
      </c>
      <c r="F32" s="171"/>
      <c r="G32" s="29">
        <v>0</v>
      </c>
      <c r="H32" s="329"/>
      <c r="I32" s="4">
        <f t="shared" si="0"/>
        <v>4434908345</v>
      </c>
      <c r="J32" s="330"/>
      <c r="K32" s="109">
        <f t="shared" si="1"/>
        <v>1.0386039103552117E-3</v>
      </c>
      <c r="L32" s="328"/>
      <c r="M32" s="29">
        <v>15135944712</v>
      </c>
      <c r="N32" s="103"/>
      <c r="O32" s="29">
        <v>13553631266</v>
      </c>
      <c r="P32" s="171"/>
      <c r="Q32" s="29">
        <v>-2115294418</v>
      </c>
      <c r="R32" s="171"/>
      <c r="S32" s="4">
        <f t="shared" si="2"/>
        <v>26574281560</v>
      </c>
      <c r="T32" s="170"/>
      <c r="U32" s="109">
        <f>S32/درآمدها!$J$5</f>
        <v>5.6724437820078865E-3</v>
      </c>
    </row>
    <row r="33" spans="1:21" s="322" customFormat="1" ht="42.75" customHeight="1" x14ac:dyDescent="0.25">
      <c r="A33" s="328" t="s">
        <v>138</v>
      </c>
      <c r="B33" s="328"/>
      <c r="C33" s="29">
        <f>IFERROR(_xlfn.XLOOKUP(A33,'درآمد سود سهام'!$A$8:$A$130,'درآمد سود سهام'!$M$8:$M$130),0)</f>
        <v>0</v>
      </c>
      <c r="D33" s="328"/>
      <c r="E33" s="29">
        <f>IFERROR(_xlfn.XLOOKUP(A33,'درآمد ناشی از تغییر قیمت  '!$A$7:$A$117,'درآمد ناشی از تغییر قیمت  '!$I$7:$I$117),0)</f>
        <v>249627163147</v>
      </c>
      <c r="F33" s="171"/>
      <c r="G33" s="29">
        <v>55426001301</v>
      </c>
      <c r="H33" s="329"/>
      <c r="I33" s="4">
        <f t="shared" si="0"/>
        <v>305053164448</v>
      </c>
      <c r="J33" s="330"/>
      <c r="K33" s="109">
        <f t="shared" si="1"/>
        <v>7.1439900177220975E-2</v>
      </c>
      <c r="L33" s="328"/>
      <c r="M33" s="29">
        <v>0</v>
      </c>
      <c r="N33" s="103"/>
      <c r="O33" s="29">
        <v>287912027874</v>
      </c>
      <c r="P33" s="171"/>
      <c r="Q33" s="29">
        <v>45553160954</v>
      </c>
      <c r="R33" s="171"/>
      <c r="S33" s="4">
        <f t="shared" si="2"/>
        <v>333465188828</v>
      </c>
      <c r="T33" s="170"/>
      <c r="U33" s="109">
        <f>S33/درآمدها!$J$5</f>
        <v>7.1180194753813486E-2</v>
      </c>
    </row>
    <row r="34" spans="1:21" s="322" customFormat="1" ht="42.75" customHeight="1" x14ac:dyDescent="0.25">
      <c r="A34" s="328" t="s">
        <v>139</v>
      </c>
      <c r="B34" s="328"/>
      <c r="C34" s="29">
        <f>IFERROR(_xlfn.XLOOKUP(A34,'درآمد سود سهام'!$A$8:$A$130,'درآمد سود سهام'!$M$8:$M$130),0)</f>
        <v>0</v>
      </c>
      <c r="D34" s="328"/>
      <c r="E34" s="29">
        <f>IFERROR(_xlfn.XLOOKUP(A34,'درآمد ناشی از تغییر قیمت  '!$A$7:$A$117,'درآمد ناشی از تغییر قیمت  '!$I$7:$I$117),0)</f>
        <v>1708967610</v>
      </c>
      <c r="F34" s="171"/>
      <c r="G34" s="29">
        <v>0</v>
      </c>
      <c r="H34" s="329"/>
      <c r="I34" s="4">
        <f t="shared" si="0"/>
        <v>1708967610</v>
      </c>
      <c r="J34" s="330"/>
      <c r="K34" s="109">
        <f t="shared" si="1"/>
        <v>4.0022032121982907E-4</v>
      </c>
      <c r="L34" s="328"/>
      <c r="M34" s="29">
        <v>582726600</v>
      </c>
      <c r="N34" s="103"/>
      <c r="O34" s="29">
        <v>3762758375</v>
      </c>
      <c r="P34" s="171"/>
      <c r="Q34" s="29">
        <v>-52113729</v>
      </c>
      <c r="R34" s="171"/>
      <c r="S34" s="4">
        <f t="shared" si="2"/>
        <v>4293371246</v>
      </c>
      <c r="T34" s="170"/>
      <c r="U34" s="109">
        <f>S34/درآمدها!$J$5</f>
        <v>9.1644648880675713E-4</v>
      </c>
    </row>
    <row r="35" spans="1:21" s="322" customFormat="1" ht="42.75" customHeight="1" x14ac:dyDescent="0.25">
      <c r="A35" s="328" t="s">
        <v>264</v>
      </c>
      <c r="B35" s="328"/>
      <c r="C35" s="29">
        <f>IFERROR(_xlfn.XLOOKUP(A35,'درآمد سود سهام'!$A$8:$A$130,'درآمد سود سهام'!$M$8:$M$130),0)</f>
        <v>0</v>
      </c>
      <c r="D35" s="328"/>
      <c r="E35" s="29">
        <f>IFERROR(_xlfn.XLOOKUP(A35,'درآمد ناشی از تغییر قیمت  '!$A$7:$A$117,'درآمد ناشی از تغییر قیمت  '!$I$7:$I$117),0)</f>
        <v>0</v>
      </c>
      <c r="F35" s="171"/>
      <c r="G35" s="29">
        <v>0</v>
      </c>
      <c r="H35" s="329"/>
      <c r="I35" s="4">
        <f t="shared" si="0"/>
        <v>0</v>
      </c>
      <c r="J35" s="330"/>
      <c r="K35" s="109">
        <f t="shared" si="1"/>
        <v>0</v>
      </c>
      <c r="L35" s="328"/>
      <c r="M35" s="29">
        <v>0</v>
      </c>
      <c r="N35" s="103"/>
      <c r="O35" s="29">
        <v>0</v>
      </c>
      <c r="P35" s="171"/>
      <c r="Q35" s="29">
        <v>-2833232469</v>
      </c>
      <c r="R35" s="171"/>
      <c r="S35" s="4">
        <f t="shared" si="2"/>
        <v>-2833232469</v>
      </c>
      <c r="T35" s="170"/>
      <c r="U35" s="109">
        <f>S35/درآمدها!$J$5</f>
        <v>-6.0477088968428547E-4</v>
      </c>
    </row>
    <row r="36" spans="1:21" s="322" customFormat="1" ht="42.75" customHeight="1" x14ac:dyDescent="0.25">
      <c r="A36" s="328" t="s">
        <v>140</v>
      </c>
      <c r="B36" s="328"/>
      <c r="C36" s="29">
        <f>IFERROR(_xlfn.XLOOKUP(A36,'درآمد سود سهام'!$A$8:$A$130,'درآمد سود سهام'!$M$8:$M$130),0)</f>
        <v>0</v>
      </c>
      <c r="D36" s="328"/>
      <c r="E36" s="29">
        <f>IFERROR(_xlfn.XLOOKUP(A36,'درآمد ناشی از تغییر قیمت  '!$A$7:$A$117,'درآمد ناشی از تغییر قیمت  '!$I$7:$I$117),0)</f>
        <v>6563630022</v>
      </c>
      <c r="F36" s="171"/>
      <c r="G36" s="29">
        <v>0</v>
      </c>
      <c r="H36" s="329"/>
      <c r="I36" s="4">
        <f t="shared" si="0"/>
        <v>6563630022</v>
      </c>
      <c r="J36" s="330"/>
      <c r="K36" s="109">
        <f t="shared" si="1"/>
        <v>1.5371257479671915E-3</v>
      </c>
      <c r="L36" s="328"/>
      <c r="M36" s="29">
        <v>2137241400</v>
      </c>
      <c r="N36" s="103"/>
      <c r="O36" s="29">
        <v>11542279152</v>
      </c>
      <c r="P36" s="171"/>
      <c r="Q36" s="29">
        <v>-873782975</v>
      </c>
      <c r="R36" s="171"/>
      <c r="S36" s="4">
        <f t="shared" si="2"/>
        <v>12805737577</v>
      </c>
      <c r="T36" s="170"/>
      <c r="U36" s="109">
        <f>S36/درآمدها!$J$5</f>
        <v>2.7334634175780288E-3</v>
      </c>
    </row>
    <row r="37" spans="1:21" s="322" customFormat="1" ht="42.75" customHeight="1" x14ac:dyDescent="0.25">
      <c r="A37" s="328" t="s">
        <v>141</v>
      </c>
      <c r="B37" s="328"/>
      <c r="C37" s="29">
        <f>IFERROR(_xlfn.XLOOKUP(A37,'درآمد سود سهام'!$A$8:$A$130,'درآمد سود سهام'!$M$8:$M$130),0)</f>
        <v>0</v>
      </c>
      <c r="D37" s="328"/>
      <c r="E37" s="29">
        <f>IFERROR(_xlfn.XLOOKUP(A37,'درآمد ناشی از تغییر قیمت  '!$A$7:$A$117,'درآمد ناشی از تغییر قیمت  '!$I$7:$I$117),0)</f>
        <v>0</v>
      </c>
      <c r="F37" s="171"/>
      <c r="G37" s="29">
        <v>0</v>
      </c>
      <c r="H37" s="329"/>
      <c r="I37" s="4">
        <f t="shared" si="0"/>
        <v>0</v>
      </c>
      <c r="J37" s="330"/>
      <c r="K37" s="109">
        <f t="shared" si="1"/>
        <v>0</v>
      </c>
      <c r="L37" s="328"/>
      <c r="M37" s="29">
        <v>102056584</v>
      </c>
      <c r="N37" s="103"/>
      <c r="O37" s="29">
        <v>0</v>
      </c>
      <c r="P37" s="171"/>
      <c r="Q37" s="29">
        <v>-2771138000</v>
      </c>
      <c r="R37" s="171"/>
      <c r="S37" s="4">
        <f t="shared" si="2"/>
        <v>-2669081416</v>
      </c>
      <c r="T37" s="170"/>
      <c r="U37" s="109">
        <f>S37/درآمدها!$J$5</f>
        <v>-5.6973183819393556E-4</v>
      </c>
    </row>
    <row r="38" spans="1:21" s="322" customFormat="1" ht="42.75" customHeight="1" x14ac:dyDescent="0.25">
      <c r="A38" s="328" t="s">
        <v>142</v>
      </c>
      <c r="B38" s="328"/>
      <c r="C38" s="29">
        <f>IFERROR(_xlfn.XLOOKUP(A38,'درآمد سود سهام'!$A$8:$A$130,'درآمد سود سهام'!$M$8:$M$130),0)</f>
        <v>0</v>
      </c>
      <c r="D38" s="328"/>
      <c r="E38" s="29">
        <f>IFERROR(_xlfn.XLOOKUP(A38,'درآمد ناشی از تغییر قیمت  '!$A$7:$A$117,'درآمد ناشی از تغییر قیمت  '!$I$7:$I$117),0)</f>
        <v>8179407713</v>
      </c>
      <c r="F38" s="171"/>
      <c r="G38" s="29">
        <v>0</v>
      </c>
      <c r="H38" s="329"/>
      <c r="I38" s="4">
        <f t="shared" si="0"/>
        <v>8179407713</v>
      </c>
      <c r="J38" s="330"/>
      <c r="K38" s="109">
        <f t="shared" si="1"/>
        <v>1.9155220749238235E-3</v>
      </c>
      <c r="L38" s="328"/>
      <c r="M38" s="29">
        <v>735541773</v>
      </c>
      <c r="N38" s="103"/>
      <c r="O38" s="29">
        <v>17556816361</v>
      </c>
      <c r="P38" s="171"/>
      <c r="Q38" s="29">
        <v>32817069</v>
      </c>
      <c r="R38" s="171"/>
      <c r="S38" s="4">
        <f t="shared" si="2"/>
        <v>18325175203</v>
      </c>
      <c r="T38" s="170"/>
      <c r="U38" s="109">
        <f>S38/درآمدها!$J$5</f>
        <v>3.911621313252258E-3</v>
      </c>
    </row>
    <row r="39" spans="1:21" s="322" customFormat="1" ht="42.75" customHeight="1" x14ac:dyDescent="0.25">
      <c r="A39" s="328" t="s">
        <v>143</v>
      </c>
      <c r="B39" s="328"/>
      <c r="C39" s="29">
        <f>IFERROR(_xlfn.XLOOKUP(A39,'درآمد سود سهام'!$A$8:$A$130,'درآمد سود سهام'!$M$8:$M$130),0)</f>
        <v>0</v>
      </c>
      <c r="D39" s="328"/>
      <c r="E39" s="29">
        <f>IFERROR(_xlfn.XLOOKUP(A39,'درآمد ناشی از تغییر قیمت  '!$A$7:$A$117,'درآمد ناشی از تغییر قیمت  '!$I$7:$I$117),0)</f>
        <v>0</v>
      </c>
      <c r="F39" s="171"/>
      <c r="G39" s="29">
        <v>0</v>
      </c>
      <c r="H39" s="329"/>
      <c r="I39" s="4">
        <f t="shared" si="0"/>
        <v>0</v>
      </c>
      <c r="J39" s="330"/>
      <c r="K39" s="109">
        <f t="shared" si="1"/>
        <v>0</v>
      </c>
      <c r="L39" s="328"/>
      <c r="M39" s="29">
        <v>12806330000</v>
      </c>
      <c r="N39" s="103"/>
      <c r="O39" s="29">
        <v>0</v>
      </c>
      <c r="P39" s="171"/>
      <c r="Q39" s="29">
        <v>-8130446855</v>
      </c>
      <c r="R39" s="171"/>
      <c r="S39" s="4">
        <f t="shared" si="2"/>
        <v>4675883145</v>
      </c>
      <c r="T39" s="170"/>
      <c r="U39" s="109">
        <f>S39/درآمدها!$J$5</f>
        <v>9.9809600539397343E-4</v>
      </c>
    </row>
    <row r="40" spans="1:21" s="322" customFormat="1" ht="42.75" customHeight="1" x14ac:dyDescent="0.25">
      <c r="A40" s="328" t="s">
        <v>144</v>
      </c>
      <c r="B40" s="328"/>
      <c r="C40" s="29">
        <v>27486877000</v>
      </c>
      <c r="D40" s="328"/>
      <c r="E40" s="29">
        <f>IFERROR(_xlfn.XLOOKUP(A40,'درآمد ناشی از تغییر قیمت  '!$A$7:$A$117,'درآمد ناشی از تغییر قیمت  '!$I$7:$I$117),0)</f>
        <v>221436069101</v>
      </c>
      <c r="F40" s="171"/>
      <c r="G40" s="29">
        <v>0</v>
      </c>
      <c r="H40" s="329"/>
      <c r="I40" s="4">
        <f t="shared" si="0"/>
        <v>248922946101</v>
      </c>
      <c r="J40" s="330"/>
      <c r="K40" s="109">
        <f t="shared" si="1"/>
        <v>5.8294856417745927E-2</v>
      </c>
      <c r="L40" s="328"/>
      <c r="M40" s="29">
        <v>82922161534</v>
      </c>
      <c r="N40" s="103"/>
      <c r="O40" s="29">
        <v>272511845116</v>
      </c>
      <c r="P40" s="171"/>
      <c r="Q40" s="29">
        <v>-5201792286</v>
      </c>
      <c r="R40" s="171"/>
      <c r="S40" s="4">
        <f t="shared" si="2"/>
        <v>350232214364</v>
      </c>
      <c r="T40" s="170"/>
      <c r="U40" s="109">
        <f>S40/درآمدها!$J$5</f>
        <v>7.4759219440885802E-2</v>
      </c>
    </row>
    <row r="41" spans="1:21" s="322" customFormat="1" ht="42.75" customHeight="1" x14ac:dyDescent="0.25">
      <c r="A41" s="328" t="s">
        <v>118</v>
      </c>
      <c r="B41" s="328"/>
      <c r="C41" s="29">
        <f>IFERROR(_xlfn.XLOOKUP(A41,'درآمد سود سهام'!$A$8:$A$130,'درآمد سود سهام'!$M$8:$M$130),0)</f>
        <v>0</v>
      </c>
      <c r="D41" s="328"/>
      <c r="E41" s="29">
        <f>IFERROR(_xlfn.XLOOKUP(A41,'درآمد ناشی از تغییر قیمت  '!$A$7:$A$117,'درآمد ناشی از تغییر قیمت  '!$I$7:$I$117),0)</f>
        <v>0</v>
      </c>
      <c r="F41" s="171"/>
      <c r="G41" s="29">
        <v>0</v>
      </c>
      <c r="H41" s="329"/>
      <c r="I41" s="4">
        <f t="shared" si="0"/>
        <v>0</v>
      </c>
      <c r="J41" s="330"/>
      <c r="K41" s="109">
        <f t="shared" si="1"/>
        <v>0</v>
      </c>
      <c r="L41" s="328"/>
      <c r="M41" s="29">
        <v>46577699</v>
      </c>
      <c r="N41" s="103"/>
      <c r="O41" s="29">
        <v>0</v>
      </c>
      <c r="P41" s="171"/>
      <c r="Q41" s="29">
        <v>-12177211693</v>
      </c>
      <c r="R41" s="171"/>
      <c r="S41" s="4">
        <f t="shared" si="2"/>
        <v>-12130633994</v>
      </c>
      <c r="T41" s="170"/>
      <c r="U41" s="109">
        <f>S41/درآمدها!$J$5</f>
        <v>-2.589358407139523E-3</v>
      </c>
    </row>
    <row r="42" spans="1:21" s="322" customFormat="1" ht="42.75" customHeight="1" x14ac:dyDescent="0.25">
      <c r="A42" s="328" t="s">
        <v>145</v>
      </c>
      <c r="B42" s="328"/>
      <c r="C42" s="29">
        <f>IFERROR(_xlfn.XLOOKUP(A42,'درآمد سود سهام'!$A$8:$A$130,'درآمد سود سهام'!$M$8:$M$130),0)</f>
        <v>0</v>
      </c>
      <c r="D42" s="328"/>
      <c r="E42" s="29">
        <f>IFERROR(_xlfn.XLOOKUP(A42,'درآمد ناشی از تغییر قیمت  '!$A$7:$A$117,'درآمد ناشی از تغییر قیمت  '!$I$7:$I$117),0)</f>
        <v>0</v>
      </c>
      <c r="F42" s="171"/>
      <c r="G42" s="29">
        <v>0</v>
      </c>
      <c r="H42" s="329"/>
      <c r="I42" s="4">
        <f t="shared" si="0"/>
        <v>0</v>
      </c>
      <c r="J42" s="330"/>
      <c r="K42" s="109">
        <f t="shared" si="1"/>
        <v>0</v>
      </c>
      <c r="L42" s="328"/>
      <c r="M42" s="29">
        <v>0</v>
      </c>
      <c r="N42" s="103"/>
      <c r="O42" s="29">
        <v>0</v>
      </c>
      <c r="P42" s="171"/>
      <c r="Q42" s="29">
        <v>29073458</v>
      </c>
      <c r="R42" s="171"/>
      <c r="S42" s="4">
        <f t="shared" si="2"/>
        <v>29073458</v>
      </c>
      <c r="T42" s="170"/>
      <c r="U42" s="109">
        <f>S42/درآمدها!$J$5</f>
        <v>6.2059083584710632E-6</v>
      </c>
    </row>
    <row r="43" spans="1:21" s="322" customFormat="1" ht="42.75" customHeight="1" x14ac:dyDescent="0.25">
      <c r="A43" s="328" t="s">
        <v>146</v>
      </c>
      <c r="B43" s="328"/>
      <c r="C43" s="29">
        <f>IFERROR(_xlfn.XLOOKUP(A43,'درآمد سود سهام'!$A$8:$A$130,'درآمد سود سهام'!$M$8:$M$130),0)</f>
        <v>0</v>
      </c>
      <c r="D43" s="328"/>
      <c r="E43" s="29">
        <f>IFERROR(_xlfn.XLOOKUP(A43,'درآمد ناشی از تغییر قیمت  '!$A$7:$A$117,'درآمد ناشی از تغییر قیمت  '!$I$7:$I$117),0)</f>
        <v>64407689</v>
      </c>
      <c r="F43" s="171"/>
      <c r="G43" s="29">
        <v>0</v>
      </c>
      <c r="H43" s="329"/>
      <c r="I43" s="4">
        <f t="shared" si="0"/>
        <v>64407689</v>
      </c>
      <c r="J43" s="330"/>
      <c r="K43" s="109">
        <f t="shared" si="1"/>
        <v>1.5083531033456421E-5</v>
      </c>
      <c r="L43" s="328"/>
      <c r="M43" s="29">
        <v>569599800</v>
      </c>
      <c r="N43" s="103"/>
      <c r="O43" s="29">
        <v>-741837249</v>
      </c>
      <c r="P43" s="171"/>
      <c r="Q43" s="29">
        <v>-570238336</v>
      </c>
      <c r="R43" s="171"/>
      <c r="S43" s="4">
        <f t="shared" si="2"/>
        <v>-742475785</v>
      </c>
      <c r="T43" s="170"/>
      <c r="U43" s="109">
        <f>S43/درآمدها!$J$5</f>
        <v>-1.58486021170714E-4</v>
      </c>
    </row>
    <row r="44" spans="1:21" s="322" customFormat="1" ht="42.75" customHeight="1" x14ac:dyDescent="0.25">
      <c r="A44" s="328" t="s">
        <v>356</v>
      </c>
      <c r="B44" s="328"/>
      <c r="C44" s="29">
        <f>IFERROR(_xlfn.XLOOKUP(A44,'درآمد سود سهام'!$A$8:$A$130,'درآمد سود سهام'!$M$8:$M$130),0)</f>
        <v>0</v>
      </c>
      <c r="D44" s="328"/>
      <c r="E44" s="29">
        <f>IFERROR(_xlfn.XLOOKUP(A44,'درآمد ناشی از تغییر قیمت  '!$A$7:$A$117,'درآمد ناشی از تغییر قیمت  '!$I$7:$I$117),0)</f>
        <v>121672976</v>
      </c>
      <c r="F44" s="171"/>
      <c r="G44" s="29">
        <v>0</v>
      </c>
      <c r="H44" s="329"/>
      <c r="I44" s="4">
        <f t="shared" si="0"/>
        <v>121672976</v>
      </c>
      <c r="J44" s="330"/>
      <c r="K44" s="109">
        <f t="shared" si="1"/>
        <v>2.8494394658827122E-5</v>
      </c>
      <c r="L44" s="328"/>
      <c r="M44" s="29">
        <v>0</v>
      </c>
      <c r="N44" s="103"/>
      <c r="O44" s="29">
        <v>121672976</v>
      </c>
      <c r="P44" s="171"/>
      <c r="Q44" s="29">
        <v>0</v>
      </c>
      <c r="R44" s="171"/>
      <c r="S44" s="4">
        <f t="shared" si="2"/>
        <v>121672976</v>
      </c>
      <c r="T44" s="170"/>
      <c r="U44" s="109">
        <f>S44/درآمدها!$J$5</f>
        <v>2.5971844792540642E-5</v>
      </c>
    </row>
    <row r="45" spans="1:21" s="322" customFormat="1" ht="42.75" customHeight="1" x14ac:dyDescent="0.25">
      <c r="A45" s="328" t="s">
        <v>344</v>
      </c>
      <c r="B45" s="328"/>
      <c r="C45" s="29">
        <f>IFERROR(_xlfn.XLOOKUP(A45,'درآمد سود سهام'!$A$8:$A$130,'درآمد سود سهام'!$M$8:$M$130),0)</f>
        <v>0</v>
      </c>
      <c r="D45" s="328"/>
      <c r="E45" s="29">
        <f>IFERROR(_xlfn.XLOOKUP(A45,'درآمد ناشی از تغییر قیمت  '!$A$7:$A$117,'درآمد ناشی از تغییر قیمت  '!$I$7:$I$117),0)</f>
        <v>1100074766</v>
      </c>
      <c r="F45" s="171"/>
      <c r="G45" s="29">
        <v>3112119864</v>
      </c>
      <c r="H45" s="329"/>
      <c r="I45" s="4">
        <f t="shared" si="0"/>
        <v>4212194630</v>
      </c>
      <c r="J45" s="330"/>
      <c r="K45" s="109">
        <f t="shared" si="1"/>
        <v>9.864469507757604E-4</v>
      </c>
      <c r="L45" s="328"/>
      <c r="M45" s="29">
        <v>0</v>
      </c>
      <c r="N45" s="103"/>
      <c r="O45" s="29">
        <v>0</v>
      </c>
      <c r="P45" s="171"/>
      <c r="Q45" s="29">
        <v>3112119864</v>
      </c>
      <c r="R45" s="171"/>
      <c r="S45" s="4">
        <f t="shared" si="2"/>
        <v>3112119864</v>
      </c>
      <c r="T45" s="170"/>
      <c r="U45" s="109">
        <f>S45/درآمدها!$J$5</f>
        <v>6.6430111879231665E-4</v>
      </c>
    </row>
    <row r="46" spans="1:21" s="322" customFormat="1" ht="42.75" customHeight="1" x14ac:dyDescent="0.25">
      <c r="A46" s="328" t="s">
        <v>147</v>
      </c>
      <c r="B46" s="328"/>
      <c r="C46" s="29">
        <f>IFERROR(_xlfn.XLOOKUP(A46,'درآمد سود سهام'!$A$8:$A$130,'درآمد سود سهام'!$M$8:$M$130),0)</f>
        <v>0</v>
      </c>
      <c r="D46" s="328"/>
      <c r="E46" s="29">
        <f>IFERROR(_xlfn.XLOOKUP(A46,'درآمد ناشی از تغییر قیمت  '!$A$7:$A$117,'درآمد ناشی از تغییر قیمت  '!$I$7:$I$117),0)</f>
        <v>42540477748</v>
      </c>
      <c r="F46" s="171"/>
      <c r="G46" s="29">
        <v>0</v>
      </c>
      <c r="H46" s="329"/>
      <c r="I46" s="4">
        <f t="shared" si="0"/>
        <v>42540477748</v>
      </c>
      <c r="J46" s="330"/>
      <c r="K46" s="109">
        <f t="shared" si="1"/>
        <v>9.9624847010117128E-3</v>
      </c>
      <c r="L46" s="328"/>
      <c r="M46" s="29">
        <v>17029458787</v>
      </c>
      <c r="N46" s="103"/>
      <c r="O46" s="29">
        <v>38118793400</v>
      </c>
      <c r="P46" s="171"/>
      <c r="Q46" s="29">
        <v>-20065016889</v>
      </c>
      <c r="R46" s="171"/>
      <c r="S46" s="4">
        <f t="shared" si="2"/>
        <v>35083235298</v>
      </c>
      <c r="T46" s="170"/>
      <c r="U46" s="109">
        <f>S46/درآمدها!$J$5</f>
        <v>7.4887322718221287E-3</v>
      </c>
    </row>
    <row r="47" spans="1:21" s="322" customFormat="1" ht="42.75" customHeight="1" x14ac:dyDescent="0.25">
      <c r="A47" s="328" t="s">
        <v>148</v>
      </c>
      <c r="B47" s="328"/>
      <c r="C47" s="29">
        <f>IFERROR(_xlfn.XLOOKUP(A47,'درآمد سود سهام'!$A$8:$A$130,'درآمد سود سهام'!$M$8:$M$130),0)</f>
        <v>0</v>
      </c>
      <c r="D47" s="328"/>
      <c r="E47" s="29">
        <f>IFERROR(_xlfn.XLOOKUP(A47,'درآمد ناشی از تغییر قیمت  '!$A$7:$A$117,'درآمد ناشی از تغییر قیمت  '!$I$7:$I$117),0)</f>
        <v>0</v>
      </c>
      <c r="F47" s="171"/>
      <c r="G47" s="29">
        <v>0</v>
      </c>
      <c r="H47" s="329"/>
      <c r="I47" s="4">
        <f t="shared" si="0"/>
        <v>0</v>
      </c>
      <c r="J47" s="330"/>
      <c r="K47" s="109">
        <f t="shared" si="1"/>
        <v>0</v>
      </c>
      <c r="L47" s="328"/>
      <c r="M47" s="29">
        <v>0</v>
      </c>
      <c r="N47" s="103"/>
      <c r="O47" s="29">
        <v>0</v>
      </c>
      <c r="P47" s="171"/>
      <c r="Q47" s="29">
        <v>-54920463869</v>
      </c>
      <c r="R47" s="171"/>
      <c r="S47" s="4">
        <f t="shared" si="2"/>
        <v>-54920463869</v>
      </c>
      <c r="T47" s="170"/>
      <c r="U47" s="109">
        <f>S47/درآمدها!$J$5</f>
        <v>-1.1723110672825197E-2</v>
      </c>
    </row>
    <row r="48" spans="1:21" s="322" customFormat="1" ht="42.75" customHeight="1" x14ac:dyDescent="0.25">
      <c r="A48" s="328" t="s">
        <v>149</v>
      </c>
      <c r="B48" s="328"/>
      <c r="C48" s="29">
        <f>IFERROR(_xlfn.XLOOKUP(A48,'درآمد سود سهام'!$A$8:$A$130,'درآمد سود سهام'!$M$8:$M$130),0)</f>
        <v>0</v>
      </c>
      <c r="D48" s="328"/>
      <c r="E48" s="29">
        <f>IFERROR(_xlfn.XLOOKUP(A48,'درآمد ناشی از تغییر قیمت  '!$A$7:$A$117,'درآمد ناشی از تغییر قیمت  '!$I$7:$I$117),0)</f>
        <v>269042087004</v>
      </c>
      <c r="F48" s="171"/>
      <c r="G48" s="29">
        <v>92384151127</v>
      </c>
      <c r="H48" s="329"/>
      <c r="I48" s="4">
        <f t="shared" si="0"/>
        <v>361426238131</v>
      </c>
      <c r="J48" s="330"/>
      <c r="K48" s="109">
        <f t="shared" si="1"/>
        <v>8.4641817829457427E-2</v>
      </c>
      <c r="L48" s="328"/>
      <c r="M48" s="29">
        <v>38138908080</v>
      </c>
      <c r="N48" s="103"/>
      <c r="O48" s="29">
        <v>257012369982</v>
      </c>
      <c r="P48" s="171"/>
      <c r="Q48" s="29">
        <v>50673136529</v>
      </c>
      <c r="R48" s="171"/>
      <c r="S48" s="4">
        <f t="shared" si="2"/>
        <v>345824414591</v>
      </c>
      <c r="T48" s="170"/>
      <c r="U48" s="109">
        <f>S48/درآمدها!$J$5</f>
        <v>7.3818347479465612E-2</v>
      </c>
    </row>
    <row r="49" spans="1:21" s="322" customFormat="1" ht="42.75" customHeight="1" x14ac:dyDescent="0.25">
      <c r="A49" s="328" t="s">
        <v>150</v>
      </c>
      <c r="B49" s="328"/>
      <c r="C49" s="29">
        <f>IFERROR(_xlfn.XLOOKUP(A49,'درآمد سود سهام'!$A$8:$A$130,'درآمد سود سهام'!$M$8:$M$130),0)</f>
        <v>0</v>
      </c>
      <c r="D49" s="328"/>
      <c r="E49" s="29">
        <f>IFERROR(_xlfn.XLOOKUP(A49,'درآمد ناشی از تغییر قیمت  '!$A$7:$A$117,'درآمد ناشی از تغییر قیمت  '!$I$7:$I$117),0)</f>
        <v>2974662617</v>
      </c>
      <c r="F49" s="171"/>
      <c r="G49" s="29">
        <v>-90522023</v>
      </c>
      <c r="H49" s="329"/>
      <c r="I49" s="4">
        <f t="shared" si="0"/>
        <v>2884140594</v>
      </c>
      <c r="J49" s="330"/>
      <c r="K49" s="109">
        <f t="shared" si="1"/>
        <v>6.7543215460580234E-4</v>
      </c>
      <c r="L49" s="328"/>
      <c r="M49" s="29">
        <v>10007533200</v>
      </c>
      <c r="N49" s="103"/>
      <c r="O49" s="29">
        <v>-19695955008</v>
      </c>
      <c r="P49" s="171"/>
      <c r="Q49" s="29">
        <v>-14781243</v>
      </c>
      <c r="R49" s="171"/>
      <c r="S49" s="4">
        <f t="shared" si="2"/>
        <v>-9703203051</v>
      </c>
      <c r="T49" s="170"/>
      <c r="U49" s="109">
        <f>S49/درآمدها!$J$5</f>
        <v>-2.0712083481140365E-3</v>
      </c>
    </row>
    <row r="50" spans="1:21" s="322" customFormat="1" ht="42.75" customHeight="1" x14ac:dyDescent="0.25">
      <c r="A50" s="328" t="s">
        <v>151</v>
      </c>
      <c r="B50" s="328"/>
      <c r="C50" s="29">
        <f>IFERROR(_xlfn.XLOOKUP(A50,'درآمد سود سهام'!$A$8:$A$130,'درآمد سود سهام'!$M$8:$M$130),0)</f>
        <v>0</v>
      </c>
      <c r="D50" s="328"/>
      <c r="E50" s="29">
        <f>IFERROR(_xlfn.XLOOKUP(A50,'درآمد ناشی از تغییر قیمت  '!$A$7:$A$117,'درآمد ناشی از تغییر قیمت  '!$I$7:$I$117),0)</f>
        <v>-1081472392</v>
      </c>
      <c r="F50" s="171"/>
      <c r="G50" s="29">
        <v>603737468</v>
      </c>
      <c r="H50" s="329"/>
      <c r="I50" s="4">
        <f t="shared" si="0"/>
        <v>-477734924</v>
      </c>
      <c r="J50" s="330"/>
      <c r="K50" s="109">
        <f t="shared" si="1"/>
        <v>-1.1187995818201061E-4</v>
      </c>
      <c r="L50" s="328"/>
      <c r="M50" s="29">
        <v>0</v>
      </c>
      <c r="N50" s="103"/>
      <c r="O50" s="29">
        <v>0</v>
      </c>
      <c r="P50" s="171"/>
      <c r="Q50" s="29">
        <v>603737468</v>
      </c>
      <c r="R50" s="171"/>
      <c r="S50" s="4">
        <f t="shared" si="2"/>
        <v>603737468</v>
      </c>
      <c r="T50" s="170"/>
      <c r="U50" s="109">
        <f>S50/درآمدها!$J$5</f>
        <v>1.2887147442121802E-4</v>
      </c>
    </row>
    <row r="51" spans="1:21" s="322" customFormat="1" ht="42.75" customHeight="1" x14ac:dyDescent="0.25">
      <c r="A51" s="328" t="s">
        <v>304</v>
      </c>
      <c r="B51" s="328"/>
      <c r="C51" s="29">
        <f>IFERROR(_xlfn.XLOOKUP(A51,'درآمد سود سهام'!$A$8:$A$130,'درآمد سود سهام'!$M$8:$M$130),0)</f>
        <v>0</v>
      </c>
      <c r="D51" s="328"/>
      <c r="E51" s="29">
        <f>IFERROR(_xlfn.XLOOKUP(A51,'درآمد ناشی از تغییر قیمت  '!$A$7:$A$117,'درآمد ناشی از تغییر قیمت  '!$I$7:$I$117),0)</f>
        <v>-4587844483</v>
      </c>
      <c r="F51" s="171"/>
      <c r="G51" s="29">
        <v>24130095805</v>
      </c>
      <c r="H51" s="329"/>
      <c r="I51" s="4">
        <f t="shared" si="0"/>
        <v>19542251322</v>
      </c>
      <c r="J51" s="330"/>
      <c r="K51" s="109">
        <f t="shared" si="1"/>
        <v>4.5765677802690882E-3</v>
      </c>
      <c r="L51" s="328"/>
      <c r="M51" s="29">
        <v>0</v>
      </c>
      <c r="N51" s="103"/>
      <c r="O51" s="29">
        <v>21664701441</v>
      </c>
      <c r="P51" s="171"/>
      <c r="Q51" s="29">
        <v>24130095805</v>
      </c>
      <c r="R51" s="171"/>
      <c r="S51" s="4">
        <f t="shared" si="2"/>
        <v>45794797246</v>
      </c>
      <c r="T51" s="170"/>
      <c r="U51" s="109">
        <f>S51/درآمدها!$J$5</f>
        <v>9.7751810260561026E-3</v>
      </c>
    </row>
    <row r="52" spans="1:21" s="322" customFormat="1" ht="42.75" customHeight="1" x14ac:dyDescent="0.25">
      <c r="A52" s="328" t="s">
        <v>152</v>
      </c>
      <c r="B52" s="328"/>
      <c r="C52" s="29">
        <f>IFERROR(_xlfn.XLOOKUP(A52,'درآمد سود سهام'!$A$8:$A$130,'درآمد سود سهام'!$M$8:$M$130),0)</f>
        <v>0</v>
      </c>
      <c r="D52" s="328"/>
      <c r="E52" s="29">
        <f>IFERROR(_xlfn.XLOOKUP(A52,'درآمد ناشی از تغییر قیمت  '!$A$7:$A$117,'درآمد ناشی از تغییر قیمت  '!$I$7:$I$117),0)</f>
        <v>2564682990</v>
      </c>
      <c r="F52" s="171"/>
      <c r="G52" s="29">
        <v>0</v>
      </c>
      <c r="H52" s="329"/>
      <c r="I52" s="4">
        <f t="shared" si="0"/>
        <v>2564682990</v>
      </c>
      <c r="J52" s="330"/>
      <c r="K52" s="109">
        <f t="shared" si="1"/>
        <v>6.006189023587355E-4</v>
      </c>
      <c r="L52" s="328"/>
      <c r="M52" s="29">
        <v>2330139500</v>
      </c>
      <c r="N52" s="103"/>
      <c r="O52" s="29">
        <v>871721643</v>
      </c>
      <c r="P52" s="171"/>
      <c r="Q52" s="29">
        <v>-213341954</v>
      </c>
      <c r="R52" s="171"/>
      <c r="S52" s="4">
        <f t="shared" si="2"/>
        <v>2988519189</v>
      </c>
      <c r="T52" s="170"/>
      <c r="U52" s="109">
        <f>S52/درآمدها!$J$5</f>
        <v>6.3791779479641748E-4</v>
      </c>
    </row>
    <row r="53" spans="1:21" s="322" customFormat="1" ht="42.75" customHeight="1" x14ac:dyDescent="0.25">
      <c r="A53" s="328" t="s">
        <v>335</v>
      </c>
      <c r="B53" s="328"/>
      <c r="C53" s="29">
        <f>IFERROR(_xlfn.XLOOKUP(A53,'درآمد سود سهام'!$A$8:$A$130,'درآمد سود سهام'!$M$8:$M$130),0)</f>
        <v>0</v>
      </c>
      <c r="D53" s="328"/>
      <c r="E53" s="29">
        <f>IFERROR(_xlfn.XLOOKUP(A53,'درآمد ناشی از تغییر قیمت  '!$A$7:$A$117,'درآمد ناشی از تغییر قیمت  '!$I$7:$I$117),0)</f>
        <v>0</v>
      </c>
      <c r="F53" s="171"/>
      <c r="G53" s="29">
        <v>0</v>
      </c>
      <c r="H53" s="329"/>
      <c r="I53" s="4">
        <f t="shared" si="0"/>
        <v>0</v>
      </c>
      <c r="J53" s="330"/>
      <c r="K53" s="109">
        <f t="shared" si="1"/>
        <v>0</v>
      </c>
      <c r="L53" s="328"/>
      <c r="M53" s="29">
        <v>0</v>
      </c>
      <c r="N53" s="103"/>
      <c r="O53" s="29">
        <v>0</v>
      </c>
      <c r="P53" s="171"/>
      <c r="Q53" s="29">
        <v>40855002</v>
      </c>
      <c r="R53" s="171"/>
      <c r="S53" s="4">
        <f t="shared" si="2"/>
        <v>40855002</v>
      </c>
      <c r="T53" s="170"/>
      <c r="U53" s="109">
        <f>S53/درآمدها!$J$5</f>
        <v>8.7207513601289533E-6</v>
      </c>
    </row>
    <row r="54" spans="1:21" s="322" customFormat="1" ht="42.75" customHeight="1" x14ac:dyDescent="0.25">
      <c r="A54" s="328" t="s">
        <v>153</v>
      </c>
      <c r="B54" s="328"/>
      <c r="C54" s="29">
        <f>IFERROR(_xlfn.XLOOKUP(A54,'درآمد سود سهام'!$A$8:$A$130,'درآمد سود سهام'!$M$8:$M$130),0)</f>
        <v>0</v>
      </c>
      <c r="D54" s="328"/>
      <c r="E54" s="29">
        <f>IFERROR(_xlfn.XLOOKUP(A54,'درآمد ناشی از تغییر قیمت  '!$A$7:$A$117,'درآمد ناشی از تغییر قیمت  '!$I$7:$I$117),0)</f>
        <v>0</v>
      </c>
      <c r="F54" s="171"/>
      <c r="G54" s="29">
        <v>0</v>
      </c>
      <c r="H54" s="329"/>
      <c r="I54" s="4">
        <f t="shared" si="0"/>
        <v>0</v>
      </c>
      <c r="J54" s="330"/>
      <c r="K54" s="109">
        <f t="shared" si="1"/>
        <v>0</v>
      </c>
      <c r="L54" s="328"/>
      <c r="M54" s="29">
        <v>1394909200</v>
      </c>
      <c r="N54" s="103"/>
      <c r="O54" s="29">
        <v>0</v>
      </c>
      <c r="P54" s="171"/>
      <c r="Q54" s="29">
        <v>-3599741099</v>
      </c>
      <c r="R54" s="171"/>
      <c r="S54" s="4">
        <f t="shared" si="2"/>
        <v>-2204831899</v>
      </c>
      <c r="T54" s="170"/>
      <c r="U54" s="109">
        <f>S54/درآمدها!$J$5</f>
        <v>-4.7063492450838586E-4</v>
      </c>
    </row>
    <row r="55" spans="1:21" s="322" customFormat="1" ht="42.75" customHeight="1" x14ac:dyDescent="0.25">
      <c r="A55" s="328" t="s">
        <v>154</v>
      </c>
      <c r="B55" s="328"/>
      <c r="C55" s="29">
        <f>IFERROR(_xlfn.XLOOKUP(A55,'درآمد سود سهام'!$A$8:$A$130,'درآمد سود سهام'!$M$8:$M$130),0)</f>
        <v>0</v>
      </c>
      <c r="D55" s="328"/>
      <c r="E55" s="29">
        <f>IFERROR(_xlfn.XLOOKUP(A55,'درآمد ناشی از تغییر قیمت  '!$A$7:$A$117,'درآمد ناشی از تغییر قیمت  '!$I$7:$I$117),0)</f>
        <v>0</v>
      </c>
      <c r="F55" s="171"/>
      <c r="G55" s="29">
        <v>0</v>
      </c>
      <c r="H55" s="329"/>
      <c r="I55" s="4">
        <f t="shared" si="0"/>
        <v>0</v>
      </c>
      <c r="J55" s="330"/>
      <c r="K55" s="109">
        <f t="shared" si="1"/>
        <v>0</v>
      </c>
      <c r="L55" s="328"/>
      <c r="M55" s="29">
        <v>0</v>
      </c>
      <c r="N55" s="103"/>
      <c r="O55" s="29">
        <v>0</v>
      </c>
      <c r="P55" s="171"/>
      <c r="Q55" s="29">
        <v>-1466483150</v>
      </c>
      <c r="R55" s="171"/>
      <c r="S55" s="4">
        <f t="shared" si="2"/>
        <v>-1466483150</v>
      </c>
      <c r="T55" s="170"/>
      <c r="U55" s="109">
        <f>S55/درآمدها!$J$5</f>
        <v>-3.1302984454556362E-4</v>
      </c>
    </row>
    <row r="56" spans="1:21" s="322" customFormat="1" ht="42.75" customHeight="1" x14ac:dyDescent="0.25">
      <c r="A56" s="328" t="s">
        <v>155</v>
      </c>
      <c r="B56" s="328"/>
      <c r="C56" s="29">
        <f>IFERROR(_xlfn.XLOOKUP(A56,'درآمد سود سهام'!$A$8:$A$130,'درآمد سود سهام'!$M$8:$M$130),0)</f>
        <v>0</v>
      </c>
      <c r="D56" s="328"/>
      <c r="E56" s="29">
        <f>IFERROR(_xlfn.XLOOKUP(A56,'درآمد ناشی از تغییر قیمت  '!$A$7:$A$117,'درآمد ناشی از تغییر قیمت  '!$I$7:$I$117),0)</f>
        <v>21428905312</v>
      </c>
      <c r="F56" s="171"/>
      <c r="G56" s="29">
        <v>0</v>
      </c>
      <c r="H56" s="329"/>
      <c r="I56" s="4">
        <f t="shared" si="0"/>
        <v>21428905312</v>
      </c>
      <c r="J56" s="330"/>
      <c r="K56" s="109">
        <f t="shared" si="1"/>
        <v>5.0184001833469159E-3</v>
      </c>
      <c r="L56" s="328"/>
      <c r="M56" s="29">
        <v>7631686080</v>
      </c>
      <c r="N56" s="103"/>
      <c r="O56" s="29">
        <v>28622556689</v>
      </c>
      <c r="P56" s="171"/>
      <c r="Q56" s="29">
        <v>-4469075655</v>
      </c>
      <c r="R56" s="171"/>
      <c r="S56" s="4">
        <f t="shared" si="2"/>
        <v>31785167114</v>
      </c>
      <c r="T56" s="170"/>
      <c r="U56" s="109">
        <f>S56/درآمدها!$J$5</f>
        <v>6.7847393408851523E-3</v>
      </c>
    </row>
    <row r="57" spans="1:21" s="322" customFormat="1" ht="42.75" customHeight="1" x14ac:dyDescent="0.25">
      <c r="A57" s="328" t="s">
        <v>156</v>
      </c>
      <c r="B57" s="328"/>
      <c r="C57" s="29">
        <f>IFERROR(_xlfn.XLOOKUP(A57,'درآمد سود سهام'!$A$8:$A$130,'درآمد سود سهام'!$M$8:$M$130),0)</f>
        <v>0</v>
      </c>
      <c r="D57" s="328"/>
      <c r="E57" s="29">
        <f>IFERROR(_xlfn.XLOOKUP(A57,'درآمد ناشی از تغییر قیمت  '!$A$7:$A$117,'درآمد ناشی از تغییر قیمت  '!$I$7:$I$117),0)</f>
        <v>0</v>
      </c>
      <c r="F57" s="171"/>
      <c r="G57" s="29">
        <v>0</v>
      </c>
      <c r="H57" s="329"/>
      <c r="I57" s="4">
        <f t="shared" si="0"/>
        <v>0</v>
      </c>
      <c r="J57" s="330"/>
      <c r="K57" s="109">
        <f t="shared" si="1"/>
        <v>0</v>
      </c>
      <c r="L57" s="328"/>
      <c r="M57" s="29">
        <v>15836590</v>
      </c>
      <c r="N57" s="103"/>
      <c r="O57" s="29">
        <v>0</v>
      </c>
      <c r="P57" s="171"/>
      <c r="Q57" s="29">
        <v>-1710796694</v>
      </c>
      <c r="R57" s="171"/>
      <c r="S57" s="4">
        <f t="shared" si="2"/>
        <v>-1694960104</v>
      </c>
      <c r="T57" s="170"/>
      <c r="U57" s="109">
        <f>S57/درآمدها!$J$5</f>
        <v>-3.617996550905153E-4</v>
      </c>
    </row>
    <row r="58" spans="1:21" s="322" customFormat="1" ht="42.75" customHeight="1" x14ac:dyDescent="0.25">
      <c r="A58" s="328" t="s">
        <v>157</v>
      </c>
      <c r="B58" s="328"/>
      <c r="C58" s="29">
        <f>IFERROR(_xlfn.XLOOKUP(A58,'درآمد سود سهام'!$A$8:$A$130,'درآمد سود سهام'!$M$8:$M$130),0)</f>
        <v>0</v>
      </c>
      <c r="D58" s="328"/>
      <c r="E58" s="29">
        <f>IFERROR(_xlfn.XLOOKUP(A58,'درآمد ناشی از تغییر قیمت  '!$A$7:$A$117,'درآمد ناشی از تغییر قیمت  '!$I$7:$I$117),0)</f>
        <v>-2285498890</v>
      </c>
      <c r="F58" s="171"/>
      <c r="G58" s="29">
        <v>0</v>
      </c>
      <c r="H58" s="329"/>
      <c r="I58" s="4">
        <f t="shared" si="0"/>
        <v>-2285498890</v>
      </c>
      <c r="J58" s="330"/>
      <c r="K58" s="109">
        <f t="shared" si="1"/>
        <v>-5.3523723594934766E-4</v>
      </c>
      <c r="L58" s="328"/>
      <c r="M58" s="29">
        <v>0</v>
      </c>
      <c r="N58" s="103"/>
      <c r="O58" s="29">
        <v>-2285498890</v>
      </c>
      <c r="P58" s="171"/>
      <c r="Q58" s="29">
        <v>-52773359600</v>
      </c>
      <c r="R58" s="171"/>
      <c r="S58" s="4">
        <f t="shared" si="2"/>
        <v>-55058858490</v>
      </c>
      <c r="T58" s="170"/>
      <c r="U58" s="109">
        <f>S58/درآمدها!$J$5</f>
        <v>-1.1752651855550394E-2</v>
      </c>
    </row>
    <row r="59" spans="1:21" s="322" customFormat="1" ht="42.75" customHeight="1" x14ac:dyDescent="0.25">
      <c r="A59" s="328" t="s">
        <v>158</v>
      </c>
      <c r="B59" s="328"/>
      <c r="C59" s="29">
        <f>IFERROR(_xlfn.XLOOKUP(A59,'درآمد سود سهام'!$A$8:$A$130,'درآمد سود سهام'!$M$8:$M$130),0)</f>
        <v>0</v>
      </c>
      <c r="D59" s="328"/>
      <c r="E59" s="29">
        <f>IFERROR(_xlfn.XLOOKUP(A59,'درآمد ناشی از تغییر قیمت  '!$A$7:$A$117,'درآمد ناشی از تغییر قیمت  '!$I$7:$I$117),0)</f>
        <v>0</v>
      </c>
      <c r="F59" s="171"/>
      <c r="G59" s="29">
        <v>0</v>
      </c>
      <c r="H59" s="329"/>
      <c r="I59" s="4">
        <f t="shared" si="0"/>
        <v>0</v>
      </c>
      <c r="J59" s="330"/>
      <c r="K59" s="109">
        <f t="shared" si="1"/>
        <v>0</v>
      </c>
      <c r="L59" s="328"/>
      <c r="M59" s="29">
        <v>0</v>
      </c>
      <c r="N59" s="103"/>
      <c r="O59" s="29">
        <v>0</v>
      </c>
      <c r="P59" s="171"/>
      <c r="Q59" s="29">
        <v>-11308568963</v>
      </c>
      <c r="R59" s="171"/>
      <c r="S59" s="4">
        <f t="shared" si="2"/>
        <v>-11308568963</v>
      </c>
      <c r="T59" s="170"/>
      <c r="U59" s="109">
        <f>S59/درآمدها!$J$5</f>
        <v>-2.4138835720824178E-3</v>
      </c>
    </row>
    <row r="60" spans="1:21" s="322" customFormat="1" ht="42.75" customHeight="1" x14ac:dyDescent="0.25">
      <c r="A60" s="328" t="s">
        <v>159</v>
      </c>
      <c r="B60" s="328"/>
      <c r="C60" s="29">
        <f>IFERROR(_xlfn.XLOOKUP(A60,'درآمد سود سهام'!$A$8:$A$130,'درآمد سود سهام'!$M$8:$M$130),0)</f>
        <v>0</v>
      </c>
      <c r="D60" s="328"/>
      <c r="E60" s="29">
        <f>IFERROR(_xlfn.XLOOKUP(A60,'درآمد ناشی از تغییر قیمت  '!$A$7:$A$117,'درآمد ناشی از تغییر قیمت  '!$I$7:$I$117),0)</f>
        <v>0</v>
      </c>
      <c r="F60" s="171"/>
      <c r="G60" s="29">
        <v>0</v>
      </c>
      <c r="H60" s="329"/>
      <c r="I60" s="4">
        <f t="shared" si="0"/>
        <v>0</v>
      </c>
      <c r="J60" s="330"/>
      <c r="K60" s="109">
        <f t="shared" si="1"/>
        <v>0</v>
      </c>
      <c r="L60" s="328"/>
      <c r="M60" s="29">
        <v>128340</v>
      </c>
      <c r="N60" s="103"/>
      <c r="O60" s="29">
        <v>0</v>
      </c>
      <c r="P60" s="171"/>
      <c r="Q60" s="29">
        <v>-5022558236</v>
      </c>
      <c r="R60" s="171"/>
      <c r="S60" s="4">
        <f t="shared" si="2"/>
        <v>-5022429896</v>
      </c>
      <c r="T60" s="170"/>
      <c r="U60" s="109">
        <f>S60/درآمدها!$J$5</f>
        <v>-1.0720685400209824E-3</v>
      </c>
    </row>
    <row r="61" spans="1:21" s="322" customFormat="1" ht="42.75" customHeight="1" x14ac:dyDescent="0.25">
      <c r="A61" s="328" t="s">
        <v>160</v>
      </c>
      <c r="B61" s="328"/>
      <c r="C61" s="29">
        <f>IFERROR(_xlfn.XLOOKUP(A61,'درآمد سود سهام'!$A$8:$A$130,'درآمد سود سهام'!$M$8:$M$130),0)</f>
        <v>0</v>
      </c>
      <c r="D61" s="328"/>
      <c r="E61" s="29">
        <f>IFERROR(_xlfn.XLOOKUP(A61,'درآمد ناشی از تغییر قیمت  '!$A$7:$A$117,'درآمد ناشی از تغییر قیمت  '!$I$7:$I$117),0)</f>
        <v>0</v>
      </c>
      <c r="F61" s="171"/>
      <c r="G61" s="29">
        <v>0</v>
      </c>
      <c r="H61" s="329"/>
      <c r="I61" s="4">
        <f t="shared" si="0"/>
        <v>0</v>
      </c>
      <c r="J61" s="330"/>
      <c r="K61" s="109">
        <f t="shared" si="1"/>
        <v>0</v>
      </c>
      <c r="L61" s="328"/>
      <c r="M61" s="29">
        <v>2579441000</v>
      </c>
      <c r="N61" s="103"/>
      <c r="O61" s="29">
        <v>0</v>
      </c>
      <c r="P61" s="171"/>
      <c r="Q61" s="29">
        <v>-6426181236</v>
      </c>
      <c r="R61" s="171"/>
      <c r="S61" s="4">
        <f t="shared" si="2"/>
        <v>-3846740236</v>
      </c>
      <c r="T61" s="170"/>
      <c r="U61" s="109">
        <f>S61/درآمدها!$J$5</f>
        <v>-8.211103537618177E-4</v>
      </c>
    </row>
    <row r="62" spans="1:21" s="322" customFormat="1" ht="42.75" customHeight="1" x14ac:dyDescent="0.25">
      <c r="A62" s="328" t="s">
        <v>161</v>
      </c>
      <c r="B62" s="328"/>
      <c r="C62" s="29">
        <f>IFERROR(_xlfn.XLOOKUP(A62,'درآمد سود سهام'!$A$8:$A$130,'درآمد سود سهام'!$M$8:$M$130),0)</f>
        <v>0</v>
      </c>
      <c r="D62" s="328"/>
      <c r="E62" s="29">
        <f>IFERROR(_xlfn.XLOOKUP(A62,'درآمد ناشی از تغییر قیمت  '!$A$7:$A$117,'درآمد ناشی از تغییر قیمت  '!$I$7:$I$117),0)</f>
        <v>15630149111</v>
      </c>
      <c r="F62" s="171"/>
      <c r="G62" s="29">
        <v>0</v>
      </c>
      <c r="H62" s="329"/>
      <c r="I62" s="4">
        <f t="shared" si="0"/>
        <v>15630149111</v>
      </c>
      <c r="J62" s="330"/>
      <c r="K62" s="109">
        <f t="shared" si="1"/>
        <v>3.6603989808316178E-3</v>
      </c>
      <c r="L62" s="328"/>
      <c r="M62" s="29">
        <v>0</v>
      </c>
      <c r="N62" s="103"/>
      <c r="O62" s="29">
        <v>12056485696</v>
      </c>
      <c r="P62" s="171"/>
      <c r="Q62" s="29">
        <v>-368175970</v>
      </c>
      <c r="R62" s="171"/>
      <c r="S62" s="4">
        <f t="shared" si="2"/>
        <v>11688309726</v>
      </c>
      <c r="T62" s="170"/>
      <c r="U62" s="109">
        <f>S62/درآمدها!$J$5</f>
        <v>2.4949415726530371E-3</v>
      </c>
    </row>
    <row r="63" spans="1:21" s="322" customFormat="1" ht="42.75" customHeight="1" x14ac:dyDescent="0.25">
      <c r="A63" s="328" t="s">
        <v>162</v>
      </c>
      <c r="B63" s="328"/>
      <c r="C63" s="29">
        <f>IFERROR(_xlfn.XLOOKUP(A63,'درآمد سود سهام'!$A$8:$A$130,'درآمد سود سهام'!$M$8:$M$130),0)</f>
        <v>0</v>
      </c>
      <c r="D63" s="328"/>
      <c r="E63" s="29">
        <f>IFERROR(_xlfn.XLOOKUP(A63,'درآمد ناشی از تغییر قیمت  '!$A$7:$A$117,'درآمد ناشی از تغییر قیمت  '!$I$7:$I$117),0)</f>
        <v>2258139578</v>
      </c>
      <c r="F63" s="171"/>
      <c r="G63" s="29">
        <v>-334891021</v>
      </c>
      <c r="H63" s="329"/>
      <c r="I63" s="4">
        <f t="shared" si="0"/>
        <v>1923248557</v>
      </c>
      <c r="J63" s="330"/>
      <c r="K63" s="109">
        <f t="shared" si="1"/>
        <v>4.5040242469435258E-4</v>
      </c>
      <c r="L63" s="328"/>
      <c r="M63" s="29">
        <v>1401069803</v>
      </c>
      <c r="N63" s="103"/>
      <c r="O63" s="29">
        <v>95961717</v>
      </c>
      <c r="P63" s="171"/>
      <c r="Q63" s="29">
        <v>-1359661063</v>
      </c>
      <c r="R63" s="171"/>
      <c r="S63" s="4">
        <f t="shared" si="2"/>
        <v>137370457</v>
      </c>
      <c r="T63" s="170"/>
      <c r="U63" s="109">
        <f>S63/درآمدها!$J$5</f>
        <v>2.9322568622669165E-5</v>
      </c>
    </row>
    <row r="64" spans="1:21" s="322" customFormat="1" ht="42.75" customHeight="1" x14ac:dyDescent="0.25">
      <c r="A64" s="328" t="s">
        <v>163</v>
      </c>
      <c r="B64" s="328"/>
      <c r="C64" s="29">
        <f>IFERROR(_xlfn.XLOOKUP(A64,'درآمد سود سهام'!$A$8:$A$130,'درآمد سود سهام'!$M$8:$M$130),0)</f>
        <v>0</v>
      </c>
      <c r="D64" s="328"/>
      <c r="E64" s="29">
        <f>IFERROR(_xlfn.XLOOKUP(A64,'درآمد ناشی از تغییر قیمت  '!$A$7:$A$117,'درآمد ناشی از تغییر قیمت  '!$I$7:$I$117),0)</f>
        <v>0</v>
      </c>
      <c r="F64" s="171"/>
      <c r="G64" s="29">
        <v>0</v>
      </c>
      <c r="H64" s="329"/>
      <c r="I64" s="4">
        <f t="shared" si="0"/>
        <v>0</v>
      </c>
      <c r="J64" s="330"/>
      <c r="K64" s="109">
        <f t="shared" si="1"/>
        <v>0</v>
      </c>
      <c r="L64" s="328"/>
      <c r="M64" s="29">
        <v>508760840</v>
      </c>
      <c r="N64" s="103"/>
      <c r="O64" s="29">
        <v>0</v>
      </c>
      <c r="P64" s="171"/>
      <c r="Q64" s="29">
        <v>-3305667821</v>
      </c>
      <c r="R64" s="171"/>
      <c r="S64" s="4">
        <f t="shared" si="2"/>
        <v>-2796906981</v>
      </c>
      <c r="T64" s="170"/>
      <c r="U64" s="109">
        <f>S64/درآمدها!$J$5</f>
        <v>-5.9701699093564888E-4</v>
      </c>
    </row>
    <row r="65" spans="1:21" s="322" customFormat="1" ht="42.75" customHeight="1" x14ac:dyDescent="0.25">
      <c r="A65" s="328" t="s">
        <v>164</v>
      </c>
      <c r="B65" s="328"/>
      <c r="C65" s="29">
        <f>IFERROR(_xlfn.XLOOKUP(A65,'درآمد سود سهام'!$A$8:$A$130,'درآمد سود سهام'!$M$8:$M$130),0)</f>
        <v>0</v>
      </c>
      <c r="D65" s="328"/>
      <c r="E65" s="29">
        <f>IFERROR(_xlfn.XLOOKUP(A65,'درآمد ناشی از تغییر قیمت  '!$A$7:$A$117,'درآمد ناشی از تغییر قیمت  '!$I$7:$I$117),0)</f>
        <v>452542947</v>
      </c>
      <c r="F65" s="171"/>
      <c r="G65" s="29">
        <v>-314194912</v>
      </c>
      <c r="H65" s="329"/>
      <c r="I65" s="4">
        <f t="shared" si="0"/>
        <v>138348035</v>
      </c>
      <c r="J65" s="330"/>
      <c r="K65" s="109">
        <f t="shared" si="1"/>
        <v>3.2399499372508384E-5</v>
      </c>
      <c r="L65" s="328"/>
      <c r="M65" s="29">
        <v>0</v>
      </c>
      <c r="N65" s="103"/>
      <c r="O65" s="29">
        <v>0</v>
      </c>
      <c r="P65" s="171"/>
      <c r="Q65" s="29">
        <v>-1438611268</v>
      </c>
      <c r="R65" s="171"/>
      <c r="S65" s="4">
        <f t="shared" si="2"/>
        <v>-1438611268</v>
      </c>
      <c r="T65" s="170"/>
      <c r="U65" s="109">
        <f>S65/درآمدها!$J$5</f>
        <v>-3.0708041997177821E-4</v>
      </c>
    </row>
    <row r="66" spans="1:21" s="322" customFormat="1" ht="42.75" customHeight="1" x14ac:dyDescent="0.25">
      <c r="A66" s="328" t="s">
        <v>165</v>
      </c>
      <c r="B66" s="328"/>
      <c r="C66" s="29">
        <f>IFERROR(_xlfn.XLOOKUP(A66,'درآمد سود سهام'!$A$8:$A$130,'درآمد سود سهام'!$M$8:$M$130),0)</f>
        <v>0</v>
      </c>
      <c r="D66" s="328"/>
      <c r="E66" s="29">
        <f>IFERROR(_xlfn.XLOOKUP(A66,'درآمد ناشی از تغییر قیمت  '!$A$7:$A$117,'درآمد ناشی از تغییر قیمت  '!$I$7:$I$117),0)</f>
        <v>0</v>
      </c>
      <c r="F66" s="171"/>
      <c r="G66" s="29">
        <v>0</v>
      </c>
      <c r="H66" s="329"/>
      <c r="I66" s="4">
        <f t="shared" si="0"/>
        <v>0</v>
      </c>
      <c r="J66" s="330"/>
      <c r="K66" s="109">
        <f t="shared" si="1"/>
        <v>0</v>
      </c>
      <c r="L66" s="328"/>
      <c r="M66" s="29">
        <v>4049811840</v>
      </c>
      <c r="N66" s="103"/>
      <c r="O66" s="29">
        <v>0</v>
      </c>
      <c r="P66" s="171"/>
      <c r="Q66" s="29">
        <v>-15068262746</v>
      </c>
      <c r="R66" s="171"/>
      <c r="S66" s="4">
        <f t="shared" si="2"/>
        <v>-11018450906</v>
      </c>
      <c r="T66" s="170"/>
      <c r="U66" s="109">
        <f>S66/درآمدها!$J$5</f>
        <v>-2.351956089122541E-3</v>
      </c>
    </row>
    <row r="67" spans="1:21" s="322" customFormat="1" ht="42.75" customHeight="1" x14ac:dyDescent="0.25">
      <c r="A67" s="328" t="s">
        <v>166</v>
      </c>
      <c r="B67" s="328"/>
      <c r="C67" s="29">
        <f>IFERROR(_xlfn.XLOOKUP(A67,'درآمد سود سهام'!$A$8:$A$130,'درآمد سود سهام'!$M$8:$M$130),0)</f>
        <v>0</v>
      </c>
      <c r="D67" s="328"/>
      <c r="E67" s="29">
        <f>IFERROR(_xlfn.XLOOKUP(A67,'درآمد ناشی از تغییر قیمت  '!$A$7:$A$117,'درآمد ناشی از تغییر قیمت  '!$I$7:$I$117),0)</f>
        <v>0</v>
      </c>
      <c r="F67" s="171"/>
      <c r="G67" s="29">
        <v>0</v>
      </c>
      <c r="H67" s="329"/>
      <c r="I67" s="4">
        <f t="shared" si="0"/>
        <v>0</v>
      </c>
      <c r="J67" s="330"/>
      <c r="K67" s="109">
        <f t="shared" si="1"/>
        <v>0</v>
      </c>
      <c r="L67" s="328"/>
      <c r="M67" s="29">
        <v>25294041080</v>
      </c>
      <c r="N67" s="103"/>
      <c r="O67" s="29">
        <v>0</v>
      </c>
      <c r="P67" s="171"/>
      <c r="Q67" s="29">
        <v>-62866196249</v>
      </c>
      <c r="R67" s="171"/>
      <c r="S67" s="4">
        <f t="shared" si="2"/>
        <v>-37572155169</v>
      </c>
      <c r="T67" s="170"/>
      <c r="U67" s="109">
        <f>S67/درآمدها!$J$5</f>
        <v>-8.0200075205731931E-3</v>
      </c>
    </row>
    <row r="68" spans="1:21" s="322" customFormat="1" ht="42.75" customHeight="1" x14ac:dyDescent="0.25">
      <c r="A68" s="328" t="s">
        <v>167</v>
      </c>
      <c r="B68" s="328"/>
      <c r="C68" s="29">
        <f>IFERROR(_xlfn.XLOOKUP(A68,'درآمد سود سهام'!$A$8:$A$130,'درآمد سود سهام'!$M$8:$M$130),0)</f>
        <v>0</v>
      </c>
      <c r="D68" s="328"/>
      <c r="E68" s="29">
        <f>IFERROR(_xlfn.XLOOKUP(A68,'درآمد ناشی از تغییر قیمت  '!$A$7:$A$117,'درآمد ناشی از تغییر قیمت  '!$I$7:$I$117),0)</f>
        <v>0</v>
      </c>
      <c r="F68" s="171"/>
      <c r="G68" s="29">
        <v>0</v>
      </c>
      <c r="H68" s="329"/>
      <c r="I68" s="4">
        <f t="shared" si="0"/>
        <v>0</v>
      </c>
      <c r="J68" s="330"/>
      <c r="K68" s="109">
        <f t="shared" si="1"/>
        <v>0</v>
      </c>
      <c r="L68" s="328"/>
      <c r="M68" s="29">
        <v>0</v>
      </c>
      <c r="N68" s="103"/>
      <c r="O68" s="29">
        <v>0</v>
      </c>
      <c r="P68" s="171"/>
      <c r="Q68" s="29">
        <v>-15707692955</v>
      </c>
      <c r="R68" s="171"/>
      <c r="S68" s="4">
        <f t="shared" si="2"/>
        <v>-15707692955</v>
      </c>
      <c r="T68" s="170"/>
      <c r="U68" s="109">
        <f>S68/درآمدها!$J$5</f>
        <v>-3.3529036347080396E-3</v>
      </c>
    </row>
    <row r="69" spans="1:21" s="322" customFormat="1" ht="42.75" customHeight="1" x14ac:dyDescent="0.25">
      <c r="A69" s="328" t="s">
        <v>106</v>
      </c>
      <c r="B69" s="328"/>
      <c r="C69" s="29">
        <f>IFERROR(_xlfn.XLOOKUP(A69,'درآمد سود سهام'!$A$8:$A$130,'درآمد سود سهام'!$M$8:$M$130),0)</f>
        <v>0</v>
      </c>
      <c r="D69" s="328"/>
      <c r="E69" s="29">
        <f>IFERROR(_xlfn.XLOOKUP(A69,'درآمد ناشی از تغییر قیمت  '!$A$7:$A$117,'درآمد ناشی از تغییر قیمت  '!$I$7:$I$117),0)</f>
        <v>3445707189</v>
      </c>
      <c r="F69" s="171"/>
      <c r="G69" s="29">
        <v>0</v>
      </c>
      <c r="H69" s="329"/>
      <c r="I69" s="4">
        <f t="shared" si="0"/>
        <v>3445707189</v>
      </c>
      <c r="J69" s="330"/>
      <c r="K69" s="109">
        <f t="shared" si="1"/>
        <v>8.0694451430302658E-4</v>
      </c>
      <c r="L69" s="328"/>
      <c r="M69" s="29">
        <v>6770063550</v>
      </c>
      <c r="N69" s="103"/>
      <c r="O69" s="29">
        <v>-416706219</v>
      </c>
      <c r="P69" s="171"/>
      <c r="Q69" s="29">
        <v>484045</v>
      </c>
      <c r="R69" s="171"/>
      <c r="S69" s="4">
        <f t="shared" si="2"/>
        <v>6353841376</v>
      </c>
      <c r="T69" s="170"/>
      <c r="U69" s="109">
        <f>S69/درآمدها!$J$5</f>
        <v>1.3562665061623452E-3</v>
      </c>
    </row>
    <row r="70" spans="1:21" s="322" customFormat="1" ht="42.75" customHeight="1" x14ac:dyDescent="0.25">
      <c r="A70" s="328" t="s">
        <v>168</v>
      </c>
      <c r="B70" s="328"/>
      <c r="C70" s="29">
        <f>IFERROR(_xlfn.XLOOKUP(A70,'درآمد سود سهام'!$A$8:$A$130,'درآمد سود سهام'!$M$8:$M$130),0)</f>
        <v>0</v>
      </c>
      <c r="D70" s="328"/>
      <c r="E70" s="29">
        <f>IFERROR(_xlfn.XLOOKUP(A70,'درآمد ناشی از تغییر قیمت  '!$A$7:$A$117,'درآمد ناشی از تغییر قیمت  '!$I$7:$I$117),0)</f>
        <v>1060994352</v>
      </c>
      <c r="F70" s="171"/>
      <c r="G70" s="29">
        <v>10331451909</v>
      </c>
      <c r="H70" s="329"/>
      <c r="I70" s="4">
        <f t="shared" si="0"/>
        <v>11392446261</v>
      </c>
      <c r="J70" s="330"/>
      <c r="K70" s="109">
        <f t="shared" si="1"/>
        <v>2.6679783018573773E-3</v>
      </c>
      <c r="L70" s="328"/>
      <c r="M70" s="29">
        <v>0</v>
      </c>
      <c r="N70" s="103"/>
      <c r="O70" s="29">
        <v>15332479453</v>
      </c>
      <c r="P70" s="171"/>
      <c r="Q70" s="29">
        <v>8253796346</v>
      </c>
      <c r="R70" s="171"/>
      <c r="S70" s="4">
        <f t="shared" si="2"/>
        <v>23586275799</v>
      </c>
      <c r="T70" s="170"/>
      <c r="U70" s="109">
        <f>S70/درآمدها!$J$5</f>
        <v>5.0346355815747085E-3</v>
      </c>
    </row>
    <row r="71" spans="1:21" s="322" customFormat="1" ht="42.75" customHeight="1" x14ac:dyDescent="0.25">
      <c r="A71" s="328" t="s">
        <v>305</v>
      </c>
      <c r="B71" s="328"/>
      <c r="C71" s="29">
        <f>IFERROR(_xlfn.XLOOKUP(A71,'درآمد سود سهام'!$A$8:$A$130,'درآمد سود سهام'!$M$8:$M$130),0)</f>
        <v>0</v>
      </c>
      <c r="D71" s="328"/>
      <c r="E71" s="29">
        <f>IFERROR(_xlfn.XLOOKUP(A71,'درآمد ناشی از تغییر قیمت  '!$A$7:$A$117,'درآمد ناشی از تغییر قیمت  '!$I$7:$I$117),0)</f>
        <v>0</v>
      </c>
      <c r="F71" s="171"/>
      <c r="G71" s="29">
        <v>0</v>
      </c>
      <c r="H71" s="329"/>
      <c r="I71" s="4">
        <f t="shared" si="0"/>
        <v>0</v>
      </c>
      <c r="J71" s="330"/>
      <c r="K71" s="109">
        <f t="shared" si="1"/>
        <v>0</v>
      </c>
      <c r="L71" s="328"/>
      <c r="M71" s="29">
        <v>0</v>
      </c>
      <c r="N71" s="103"/>
      <c r="O71" s="29">
        <v>0</v>
      </c>
      <c r="P71" s="171"/>
      <c r="Q71" s="29">
        <v>136841081</v>
      </c>
      <c r="R71" s="171"/>
      <c r="S71" s="4">
        <f t="shared" si="2"/>
        <v>136841081</v>
      </c>
      <c r="T71" s="170"/>
      <c r="U71" s="109">
        <f>S71/درآمدها!$J$5</f>
        <v>2.9209570060779002E-5</v>
      </c>
    </row>
    <row r="72" spans="1:21" s="322" customFormat="1" ht="42.75" customHeight="1" x14ac:dyDescent="0.25">
      <c r="A72" s="328" t="s">
        <v>110</v>
      </c>
      <c r="B72" s="328"/>
      <c r="C72" s="29">
        <f>IFERROR(_xlfn.XLOOKUP(A72,'درآمد سود سهام'!$A$8:$A$130,'درآمد سود سهام'!$M$8:$M$130),0)</f>
        <v>0</v>
      </c>
      <c r="D72" s="328"/>
      <c r="E72" s="29">
        <f>IFERROR(_xlfn.XLOOKUP(A72,'درآمد ناشی از تغییر قیمت  '!$A$7:$A$117,'درآمد ناشی از تغییر قیمت  '!$I$7:$I$117),0)</f>
        <v>77378087536</v>
      </c>
      <c r="F72" s="171"/>
      <c r="G72" s="29">
        <v>-2884302849</v>
      </c>
      <c r="H72" s="329"/>
      <c r="I72" s="4">
        <f t="shared" si="0"/>
        <v>74493784687</v>
      </c>
      <c r="J72" s="330"/>
      <c r="K72" s="109">
        <f t="shared" si="1"/>
        <v>1.744557723730757E-2</v>
      </c>
      <c r="L72" s="328"/>
      <c r="M72" s="29">
        <v>17197020000</v>
      </c>
      <c r="N72" s="103"/>
      <c r="O72" s="29">
        <v>61399786945</v>
      </c>
      <c r="P72" s="171"/>
      <c r="Q72" s="29">
        <v>-57970626755</v>
      </c>
      <c r="R72" s="171"/>
      <c r="S72" s="4">
        <f t="shared" si="2"/>
        <v>20626180190</v>
      </c>
      <c r="T72" s="170"/>
      <c r="U72" s="109">
        <f>S72/درآمدها!$J$5</f>
        <v>4.4027849746821057E-3</v>
      </c>
    </row>
    <row r="73" spans="1:21" s="322" customFormat="1" ht="42.75" customHeight="1" x14ac:dyDescent="0.25">
      <c r="A73" s="328" t="s">
        <v>169</v>
      </c>
      <c r="B73" s="328"/>
      <c r="C73" s="29">
        <f>IFERROR(_xlfn.XLOOKUP(A73,'درآمد سود سهام'!$A$8:$A$130,'درآمد سود سهام'!$M$8:$M$130),0)</f>
        <v>0</v>
      </c>
      <c r="D73" s="328"/>
      <c r="E73" s="29">
        <f>IFERROR(_xlfn.XLOOKUP(A73,'درآمد ناشی از تغییر قیمت  '!$A$7:$A$117,'درآمد ناشی از تغییر قیمت  '!$I$7:$I$117),0)</f>
        <v>0</v>
      </c>
      <c r="F73" s="171"/>
      <c r="G73" s="29">
        <v>0</v>
      </c>
      <c r="H73" s="329"/>
      <c r="I73" s="4">
        <f t="shared" si="0"/>
        <v>0</v>
      </c>
      <c r="J73" s="330"/>
      <c r="K73" s="109">
        <f t="shared" si="1"/>
        <v>0</v>
      </c>
      <c r="L73" s="328"/>
      <c r="M73" s="29">
        <v>0</v>
      </c>
      <c r="N73" s="103"/>
      <c r="O73" s="29">
        <v>0</v>
      </c>
      <c r="P73" s="171"/>
      <c r="Q73" s="29">
        <v>-48988593622</v>
      </c>
      <c r="R73" s="171"/>
      <c r="S73" s="4">
        <f t="shared" si="2"/>
        <v>-48988593622</v>
      </c>
      <c r="T73" s="170"/>
      <c r="U73" s="109">
        <f>S73/درآمدها!$J$5</f>
        <v>-1.0456916498495363E-2</v>
      </c>
    </row>
    <row r="74" spans="1:21" s="322" customFormat="1" ht="42.75" customHeight="1" x14ac:dyDescent="0.25">
      <c r="A74" s="328" t="s">
        <v>170</v>
      </c>
      <c r="B74" s="328"/>
      <c r="C74" s="29">
        <f>IFERROR(_xlfn.XLOOKUP(A74,'درآمد سود سهام'!$A$8:$A$130,'درآمد سود سهام'!$M$8:$M$130),0)</f>
        <v>0</v>
      </c>
      <c r="D74" s="328"/>
      <c r="E74" s="29">
        <f>IFERROR(_xlfn.XLOOKUP(A74,'درآمد ناشی از تغییر قیمت  '!$A$7:$A$117,'درآمد ناشی از تغییر قیمت  '!$I$7:$I$117),0)</f>
        <v>111595698780</v>
      </c>
      <c r="F74" s="171"/>
      <c r="G74" s="29">
        <v>24547269481</v>
      </c>
      <c r="H74" s="329"/>
      <c r="I74" s="4">
        <f t="shared" si="0"/>
        <v>136142968261</v>
      </c>
      <c r="J74" s="330"/>
      <c r="K74" s="109">
        <f t="shared" si="1"/>
        <v>3.1883098410061976E-2</v>
      </c>
      <c r="L74" s="328"/>
      <c r="M74" s="29">
        <v>25027946424</v>
      </c>
      <c r="N74" s="103"/>
      <c r="O74" s="29">
        <v>159568195424</v>
      </c>
      <c r="P74" s="171"/>
      <c r="Q74" s="29">
        <v>27618550382</v>
      </c>
      <c r="R74" s="171"/>
      <c r="S74" s="4">
        <f t="shared" si="2"/>
        <v>212214692230</v>
      </c>
      <c r="T74" s="170"/>
      <c r="U74" s="109">
        <f>S74/درآمدها!$J$5</f>
        <v>4.5298530787102144E-2</v>
      </c>
    </row>
    <row r="75" spans="1:21" s="322" customFormat="1" ht="42.75" customHeight="1" x14ac:dyDescent="0.25">
      <c r="A75" s="328" t="s">
        <v>104</v>
      </c>
      <c r="B75" s="328"/>
      <c r="C75" s="29">
        <f>IFERROR(_xlfn.XLOOKUP(A75,'درآمد سود سهام'!$A$8:$A$130,'درآمد سود سهام'!$M$8:$M$130),0)</f>
        <v>0</v>
      </c>
      <c r="D75" s="328"/>
      <c r="E75" s="29">
        <f>IFERROR(_xlfn.XLOOKUP(A75,'درآمد ناشی از تغییر قیمت  '!$A$7:$A$117,'درآمد ناشی از تغییر قیمت  '!$I$7:$I$117),0)</f>
        <v>29788073999</v>
      </c>
      <c r="F75" s="171"/>
      <c r="G75" s="29">
        <v>0</v>
      </c>
      <c r="H75" s="329"/>
      <c r="I75" s="4">
        <f t="shared" si="0"/>
        <v>29788073999</v>
      </c>
      <c r="J75" s="330"/>
      <c r="K75" s="109">
        <f t="shared" si="1"/>
        <v>6.9760201858944642E-3</v>
      </c>
      <c r="L75" s="328"/>
      <c r="M75" s="29">
        <v>10105000000</v>
      </c>
      <c r="N75" s="103"/>
      <c r="O75" s="29">
        <v>41477806671</v>
      </c>
      <c r="P75" s="171"/>
      <c r="Q75" s="29">
        <v>-1698841610</v>
      </c>
      <c r="R75" s="171"/>
      <c r="S75" s="4">
        <f t="shared" si="2"/>
        <v>49883965061</v>
      </c>
      <c r="T75" s="170"/>
      <c r="U75" s="109">
        <f>S75/درآمدها!$J$5</f>
        <v>1.0648039037039845E-2</v>
      </c>
    </row>
    <row r="76" spans="1:21" s="322" customFormat="1" ht="42.75" customHeight="1" x14ac:dyDescent="0.25">
      <c r="A76" s="328" t="s">
        <v>336</v>
      </c>
      <c r="B76" s="328"/>
      <c r="C76" s="29">
        <f>IFERROR(_xlfn.XLOOKUP(A76,'درآمد سود سهام'!$A$8:$A$130,'درآمد سود سهام'!$M$8:$M$130),0)</f>
        <v>0</v>
      </c>
      <c r="D76" s="328"/>
      <c r="E76" s="29">
        <f>IFERROR(_xlfn.XLOOKUP(A76,'درآمد ناشی از تغییر قیمت  '!$A$7:$A$117,'درآمد ناشی از تغییر قیمت  '!$I$7:$I$117),0)</f>
        <v>5676026095</v>
      </c>
      <c r="F76" s="171"/>
      <c r="G76" s="29">
        <v>632431016</v>
      </c>
      <c r="H76" s="329"/>
      <c r="I76" s="4">
        <f t="shared" ref="I76:I139" si="3">G76+E76+C76</f>
        <v>6308457111</v>
      </c>
      <c r="J76" s="330"/>
      <c r="K76" s="109">
        <f t="shared" ref="K76:K139" si="4">I76/4270067059042</f>
        <v>1.4773672225221019E-3</v>
      </c>
      <c r="L76" s="328"/>
      <c r="M76" s="29">
        <v>0</v>
      </c>
      <c r="N76" s="103"/>
      <c r="O76" s="29">
        <v>8359697562</v>
      </c>
      <c r="P76" s="171"/>
      <c r="Q76" s="29">
        <v>632431016</v>
      </c>
      <c r="R76" s="171"/>
      <c r="S76" s="4">
        <f t="shared" ref="S76:S139" si="5">Q76+O76+M76</f>
        <v>8992128578</v>
      </c>
      <c r="T76" s="170"/>
      <c r="U76" s="109">
        <f>S76/درآمدها!$J$5</f>
        <v>1.9194251300501204E-3</v>
      </c>
    </row>
    <row r="77" spans="1:21" s="322" customFormat="1" ht="42.75" customHeight="1" x14ac:dyDescent="0.25">
      <c r="A77" s="328" t="s">
        <v>171</v>
      </c>
      <c r="B77" s="328"/>
      <c r="C77" s="29">
        <f>IFERROR(_xlfn.XLOOKUP(A77,'درآمد سود سهام'!$A$8:$A$130,'درآمد سود سهام'!$M$8:$M$130),0)</f>
        <v>0</v>
      </c>
      <c r="D77" s="328"/>
      <c r="E77" s="29">
        <f>IFERROR(_xlfn.XLOOKUP(A77,'درآمد ناشی از تغییر قیمت  '!$A$7:$A$117,'درآمد ناشی از تغییر قیمت  '!$I$7:$I$117),0)</f>
        <v>-318376260</v>
      </c>
      <c r="F77" s="171"/>
      <c r="G77" s="29">
        <v>0</v>
      </c>
      <c r="H77" s="329"/>
      <c r="I77" s="4">
        <f t="shared" si="3"/>
        <v>-318376260</v>
      </c>
      <c r="J77" s="330"/>
      <c r="K77" s="109">
        <f t="shared" si="4"/>
        <v>-7.4560014069528099E-5</v>
      </c>
      <c r="L77" s="328"/>
      <c r="M77" s="29">
        <v>900376000</v>
      </c>
      <c r="N77" s="103"/>
      <c r="O77" s="29">
        <v>2882723463</v>
      </c>
      <c r="P77" s="171"/>
      <c r="Q77" s="29">
        <v>-84065925</v>
      </c>
      <c r="R77" s="171"/>
      <c r="S77" s="4">
        <f t="shared" si="5"/>
        <v>3699033538</v>
      </c>
      <c r="T77" s="170"/>
      <c r="U77" s="109">
        <f>S77/درآمدها!$J$5</f>
        <v>7.8958145094879971E-4</v>
      </c>
    </row>
    <row r="78" spans="1:21" s="322" customFormat="1" ht="42.75" customHeight="1" x14ac:dyDescent="0.25">
      <c r="A78" s="328" t="s">
        <v>337</v>
      </c>
      <c r="B78" s="328"/>
      <c r="C78" s="29">
        <f>IFERROR(_xlfn.XLOOKUP(A78,'درآمد سود سهام'!$A$8:$A$130,'درآمد سود سهام'!$M$8:$M$130),0)</f>
        <v>0</v>
      </c>
      <c r="D78" s="328"/>
      <c r="E78" s="29">
        <f>IFERROR(_xlfn.XLOOKUP(A78,'درآمد ناشی از تغییر قیمت  '!$A$7:$A$117,'درآمد ناشی از تغییر قیمت  '!$I$7:$I$117),0)</f>
        <v>37493922307</v>
      </c>
      <c r="F78" s="171"/>
      <c r="G78" s="29">
        <v>0</v>
      </c>
      <c r="H78" s="329"/>
      <c r="I78" s="4">
        <f t="shared" si="3"/>
        <v>37493922307</v>
      </c>
      <c r="J78" s="330"/>
      <c r="K78" s="109">
        <f t="shared" si="4"/>
        <v>8.7806401605814242E-3</v>
      </c>
      <c r="L78" s="328"/>
      <c r="M78" s="29">
        <v>0</v>
      </c>
      <c r="N78" s="103"/>
      <c r="O78" s="29">
        <v>46804269267</v>
      </c>
      <c r="P78" s="171"/>
      <c r="Q78" s="29">
        <v>0</v>
      </c>
      <c r="R78" s="171"/>
      <c r="S78" s="4">
        <f t="shared" si="5"/>
        <v>46804269267</v>
      </c>
      <c r="T78" s="170"/>
      <c r="U78" s="109">
        <f>S78/درآمدها!$J$5</f>
        <v>9.9906590353375097E-3</v>
      </c>
    </row>
    <row r="79" spans="1:21" s="322" customFormat="1" ht="42.75" customHeight="1" x14ac:dyDescent="0.25">
      <c r="A79" s="328" t="s">
        <v>172</v>
      </c>
      <c r="B79" s="328"/>
      <c r="C79" s="29">
        <f>IFERROR(_xlfn.XLOOKUP(A79,'درآمد سود سهام'!$A$8:$A$130,'درآمد سود سهام'!$M$8:$M$130),0)</f>
        <v>0</v>
      </c>
      <c r="D79" s="328"/>
      <c r="E79" s="29">
        <f>IFERROR(_xlfn.XLOOKUP(A79,'درآمد ناشی از تغییر قیمت  '!$A$7:$A$117,'درآمد ناشی از تغییر قیمت  '!$I$7:$I$117),0)</f>
        <v>0</v>
      </c>
      <c r="F79" s="171"/>
      <c r="G79" s="29">
        <v>0</v>
      </c>
      <c r="H79" s="329"/>
      <c r="I79" s="4">
        <f t="shared" si="3"/>
        <v>0</v>
      </c>
      <c r="J79" s="330"/>
      <c r="K79" s="109">
        <f t="shared" si="4"/>
        <v>0</v>
      </c>
      <c r="L79" s="328"/>
      <c r="M79" s="29">
        <v>26725511060</v>
      </c>
      <c r="N79" s="103"/>
      <c r="O79" s="29">
        <v>0</v>
      </c>
      <c r="P79" s="171"/>
      <c r="Q79" s="29">
        <v>-66525436962</v>
      </c>
      <c r="R79" s="171"/>
      <c r="S79" s="4">
        <f t="shared" si="5"/>
        <v>-39799925902</v>
      </c>
      <c r="T79" s="170"/>
      <c r="U79" s="109">
        <f>S79/درآمدها!$J$5</f>
        <v>-8.4955388802305781E-3</v>
      </c>
    </row>
    <row r="80" spans="1:21" s="322" customFormat="1" ht="42.75" customHeight="1" x14ac:dyDescent="0.25">
      <c r="A80" s="328" t="s">
        <v>173</v>
      </c>
      <c r="B80" s="328"/>
      <c r="C80" s="29">
        <f>IFERROR(_xlfn.XLOOKUP(A80,'درآمد سود سهام'!$A$8:$A$130,'درآمد سود سهام'!$M$8:$M$130),0)</f>
        <v>0</v>
      </c>
      <c r="D80" s="328"/>
      <c r="E80" s="29">
        <f>IFERROR(_xlfn.XLOOKUP(A80,'درآمد ناشی از تغییر قیمت  '!$A$7:$A$117,'درآمد ناشی از تغییر قیمت  '!$I$7:$I$117),0)</f>
        <v>0</v>
      </c>
      <c r="F80" s="171"/>
      <c r="G80" s="29">
        <v>0</v>
      </c>
      <c r="H80" s="329"/>
      <c r="I80" s="4">
        <f t="shared" si="3"/>
        <v>0</v>
      </c>
      <c r="J80" s="330"/>
      <c r="K80" s="109">
        <f t="shared" si="4"/>
        <v>0</v>
      </c>
      <c r="L80" s="328"/>
      <c r="M80" s="29">
        <v>0</v>
      </c>
      <c r="N80" s="103"/>
      <c r="O80" s="29">
        <v>0</v>
      </c>
      <c r="P80" s="171"/>
      <c r="Q80" s="29">
        <v>-1326563215</v>
      </c>
      <c r="R80" s="171"/>
      <c r="S80" s="4">
        <f t="shared" si="5"/>
        <v>-1326563215</v>
      </c>
      <c r="T80" s="170"/>
      <c r="U80" s="109">
        <f>S80/درآمدها!$J$5</f>
        <v>-2.8316307416918708E-4</v>
      </c>
    </row>
    <row r="81" spans="1:21" s="322" customFormat="1" ht="42.75" customHeight="1" x14ac:dyDescent="0.25">
      <c r="A81" s="328" t="s">
        <v>174</v>
      </c>
      <c r="B81" s="328"/>
      <c r="C81" s="29">
        <f>IFERROR(_xlfn.XLOOKUP(A81,'درآمد سود سهام'!$A$8:$A$130,'درآمد سود سهام'!$M$8:$M$130),0)</f>
        <v>0</v>
      </c>
      <c r="D81" s="328"/>
      <c r="E81" s="29">
        <f>IFERROR(_xlfn.XLOOKUP(A81,'درآمد ناشی از تغییر قیمت  '!$A$7:$A$117,'درآمد ناشی از تغییر قیمت  '!$I$7:$I$117),0)</f>
        <v>0</v>
      </c>
      <c r="F81" s="171"/>
      <c r="G81" s="29">
        <v>0</v>
      </c>
      <c r="H81" s="329"/>
      <c r="I81" s="4">
        <f t="shared" si="3"/>
        <v>0</v>
      </c>
      <c r="J81" s="330"/>
      <c r="K81" s="109">
        <f t="shared" si="4"/>
        <v>0</v>
      </c>
      <c r="L81" s="328"/>
      <c r="M81" s="29">
        <v>3811673866</v>
      </c>
      <c r="N81" s="103"/>
      <c r="O81" s="29">
        <v>0</v>
      </c>
      <c r="P81" s="171"/>
      <c r="Q81" s="29">
        <v>-22715519640</v>
      </c>
      <c r="R81" s="171"/>
      <c r="S81" s="4">
        <f t="shared" si="5"/>
        <v>-18903845774</v>
      </c>
      <c r="T81" s="170"/>
      <c r="U81" s="109">
        <f>S81/درآمدها!$J$5</f>
        <v>-4.0351421043934464E-3</v>
      </c>
    </row>
    <row r="82" spans="1:21" s="322" customFormat="1" ht="42.75" customHeight="1" x14ac:dyDescent="0.25">
      <c r="A82" s="328" t="s">
        <v>282</v>
      </c>
      <c r="B82" s="328"/>
      <c r="C82" s="29">
        <f>IFERROR(_xlfn.XLOOKUP(A82,'درآمد سود سهام'!$A$8:$A$130,'درآمد سود سهام'!$M$8:$M$130),0)</f>
        <v>0</v>
      </c>
      <c r="D82" s="328"/>
      <c r="E82" s="29">
        <f>IFERROR(_xlfn.XLOOKUP(A82,'درآمد ناشی از تغییر قیمت  '!$A$7:$A$117,'درآمد ناشی از تغییر قیمت  '!$I$7:$I$117),0)</f>
        <v>744727166731</v>
      </c>
      <c r="F82" s="171"/>
      <c r="G82" s="29">
        <v>11804289681</v>
      </c>
      <c r="H82" s="329"/>
      <c r="I82" s="4">
        <f t="shared" si="3"/>
        <v>756531456412</v>
      </c>
      <c r="J82" s="330"/>
      <c r="K82" s="109">
        <f t="shared" si="4"/>
        <v>0.1771708607737251</v>
      </c>
      <c r="L82" s="328"/>
      <c r="M82" s="29">
        <v>27149895150</v>
      </c>
      <c r="N82" s="103"/>
      <c r="O82" s="29">
        <v>1234150596112</v>
      </c>
      <c r="P82" s="171"/>
      <c r="Q82" s="29">
        <v>8187218532</v>
      </c>
      <c r="R82" s="171"/>
      <c r="S82" s="4">
        <f t="shared" si="5"/>
        <v>1269487709794</v>
      </c>
      <c r="T82" s="170"/>
      <c r="U82" s="109">
        <f>S82/درآمدها!$J$5</f>
        <v>0.27097995667343294</v>
      </c>
    </row>
    <row r="83" spans="1:21" s="322" customFormat="1" ht="42.75" customHeight="1" x14ac:dyDescent="0.25">
      <c r="A83" s="328" t="s">
        <v>175</v>
      </c>
      <c r="B83" s="328"/>
      <c r="C83" s="29">
        <f>IFERROR(_xlfn.XLOOKUP(A83,'درآمد سود سهام'!$A$8:$A$130,'درآمد سود سهام'!$M$8:$M$130),0)</f>
        <v>0</v>
      </c>
      <c r="D83" s="328"/>
      <c r="E83" s="29">
        <f>IFERROR(_xlfn.XLOOKUP(A83,'درآمد ناشی از تغییر قیمت  '!$A$7:$A$117,'درآمد ناشی از تغییر قیمت  '!$I$7:$I$117),0)</f>
        <v>0</v>
      </c>
      <c r="F83" s="171"/>
      <c r="G83" s="29">
        <v>0</v>
      </c>
      <c r="H83" s="329"/>
      <c r="I83" s="4">
        <f t="shared" si="3"/>
        <v>0</v>
      </c>
      <c r="J83" s="330"/>
      <c r="K83" s="109">
        <f t="shared" si="4"/>
        <v>0</v>
      </c>
      <c r="L83" s="328"/>
      <c r="M83" s="29">
        <v>0</v>
      </c>
      <c r="N83" s="103"/>
      <c r="O83" s="29">
        <v>0</v>
      </c>
      <c r="P83" s="171"/>
      <c r="Q83" s="29">
        <v>-4651639830</v>
      </c>
      <c r="R83" s="171"/>
      <c r="S83" s="4">
        <f t="shared" si="5"/>
        <v>-4651639830</v>
      </c>
      <c r="T83" s="170"/>
      <c r="U83" s="109">
        <f>S83/درآمدها!$J$5</f>
        <v>-9.9292112075536091E-4</v>
      </c>
    </row>
    <row r="84" spans="1:21" s="322" customFormat="1" ht="42.75" customHeight="1" x14ac:dyDescent="0.25">
      <c r="A84" s="328" t="s">
        <v>176</v>
      </c>
      <c r="B84" s="328"/>
      <c r="C84" s="29">
        <f>IFERROR(_xlfn.XLOOKUP(A84,'درآمد سود سهام'!$A$8:$A$130,'درآمد سود سهام'!$M$8:$M$130),0)</f>
        <v>0</v>
      </c>
      <c r="D84" s="328"/>
      <c r="E84" s="29">
        <f>IFERROR(_xlfn.XLOOKUP(A84,'درآمد ناشی از تغییر قیمت  '!$A$7:$A$117,'درآمد ناشی از تغییر قیمت  '!$I$7:$I$117),0)</f>
        <v>149942260995</v>
      </c>
      <c r="F84" s="171"/>
      <c r="G84" s="29">
        <v>38828488474</v>
      </c>
      <c r="H84" s="329"/>
      <c r="I84" s="4">
        <f t="shared" si="3"/>
        <v>188770749469</v>
      </c>
      <c r="J84" s="330"/>
      <c r="K84" s="109">
        <f t="shared" si="4"/>
        <v>4.4207912161302494E-2</v>
      </c>
      <c r="L84" s="328"/>
      <c r="M84" s="29">
        <v>79376077680</v>
      </c>
      <c r="N84" s="103"/>
      <c r="O84" s="29">
        <v>173058143047</v>
      </c>
      <c r="P84" s="171"/>
      <c r="Q84" s="29">
        <v>-19987616763</v>
      </c>
      <c r="R84" s="171"/>
      <c r="S84" s="4">
        <f t="shared" si="5"/>
        <v>232446603964</v>
      </c>
      <c r="T84" s="170"/>
      <c r="U84" s="109">
        <f>S84/درآمدها!$J$5</f>
        <v>4.9617156735824154E-2</v>
      </c>
    </row>
    <row r="85" spans="1:21" s="322" customFormat="1" ht="42.75" customHeight="1" x14ac:dyDescent="0.25">
      <c r="A85" s="328" t="s">
        <v>177</v>
      </c>
      <c r="B85" s="328"/>
      <c r="C85" s="29">
        <f>IFERROR(_xlfn.XLOOKUP(A85,'درآمد سود سهام'!$A$8:$A$130,'درآمد سود سهام'!$M$8:$M$130),0)</f>
        <v>0</v>
      </c>
      <c r="D85" s="328"/>
      <c r="E85" s="29">
        <f>IFERROR(_xlfn.XLOOKUP(A85,'درآمد ناشی از تغییر قیمت  '!$A$7:$A$117,'درآمد ناشی از تغییر قیمت  '!$I$7:$I$117),0)</f>
        <v>0</v>
      </c>
      <c r="F85" s="171"/>
      <c r="G85" s="29">
        <v>0</v>
      </c>
      <c r="H85" s="329"/>
      <c r="I85" s="4">
        <f t="shared" si="3"/>
        <v>0</v>
      </c>
      <c r="J85" s="330"/>
      <c r="K85" s="109">
        <f t="shared" si="4"/>
        <v>0</v>
      </c>
      <c r="L85" s="328"/>
      <c r="M85" s="29">
        <v>1718168070</v>
      </c>
      <c r="N85" s="103"/>
      <c r="O85" s="29">
        <v>0</v>
      </c>
      <c r="P85" s="171"/>
      <c r="Q85" s="29">
        <v>-398062649</v>
      </c>
      <c r="R85" s="171"/>
      <c r="S85" s="4">
        <f t="shared" si="5"/>
        <v>1320105421</v>
      </c>
      <c r="T85" s="170"/>
      <c r="U85" s="109">
        <f>S85/درآمدها!$J$5</f>
        <v>2.8178461833631421E-4</v>
      </c>
    </row>
    <row r="86" spans="1:21" s="322" customFormat="1" ht="42.75" customHeight="1" x14ac:dyDescent="0.25">
      <c r="A86" s="328" t="s">
        <v>178</v>
      </c>
      <c r="B86" s="328"/>
      <c r="C86" s="29">
        <f>IFERROR(_xlfn.XLOOKUP(A86,'درآمد سود سهام'!$A$8:$A$130,'درآمد سود سهام'!$M$8:$M$130),0)</f>
        <v>0</v>
      </c>
      <c r="D86" s="328"/>
      <c r="E86" s="29">
        <f>IFERROR(_xlfn.XLOOKUP(A86,'درآمد ناشی از تغییر قیمت  '!$A$7:$A$117,'درآمد ناشی از تغییر قیمت  '!$I$7:$I$117),0)</f>
        <v>19978061355</v>
      </c>
      <c r="F86" s="171"/>
      <c r="G86" s="29">
        <v>0</v>
      </c>
      <c r="H86" s="329"/>
      <c r="I86" s="4">
        <f t="shared" si="3"/>
        <v>19978061355</v>
      </c>
      <c r="J86" s="330"/>
      <c r="K86" s="109">
        <f t="shared" si="4"/>
        <v>4.6786294170008012E-3</v>
      </c>
      <c r="L86" s="328"/>
      <c r="M86" s="29">
        <v>1237677870</v>
      </c>
      <c r="N86" s="103"/>
      <c r="O86" s="29">
        <v>-4406766123</v>
      </c>
      <c r="P86" s="171"/>
      <c r="Q86" s="29">
        <v>48293439</v>
      </c>
      <c r="R86" s="171"/>
      <c r="S86" s="4">
        <f t="shared" si="5"/>
        <v>-3120794814</v>
      </c>
      <c r="T86" s="170"/>
      <c r="U86" s="109">
        <f>S86/درآمدها!$J$5</f>
        <v>-6.6615284020482687E-4</v>
      </c>
    </row>
    <row r="87" spans="1:21" s="322" customFormat="1" ht="42.75" customHeight="1" x14ac:dyDescent="0.25">
      <c r="A87" s="328" t="s">
        <v>88</v>
      </c>
      <c r="B87" s="328"/>
      <c r="C87" s="29">
        <f>IFERROR(_xlfn.XLOOKUP(A87,'درآمد سود سهام'!$A$8:$A$130,'درآمد سود سهام'!$M$8:$M$130),0)</f>
        <v>0</v>
      </c>
      <c r="D87" s="328"/>
      <c r="E87" s="29">
        <f>IFERROR(_xlfn.XLOOKUP(A87,'درآمد ناشی از تغییر قیمت  '!$A$7:$A$117,'درآمد ناشی از تغییر قیمت  '!$I$7:$I$117),0)</f>
        <v>1068425134</v>
      </c>
      <c r="F87" s="171"/>
      <c r="G87" s="29">
        <v>0</v>
      </c>
      <c r="H87" s="329"/>
      <c r="I87" s="4">
        <f t="shared" si="3"/>
        <v>1068425134</v>
      </c>
      <c r="J87" s="330"/>
      <c r="K87" s="109">
        <f t="shared" si="4"/>
        <v>2.5021272950212259E-4</v>
      </c>
      <c r="L87" s="328"/>
      <c r="M87" s="29">
        <v>0</v>
      </c>
      <c r="N87" s="103"/>
      <c r="O87" s="29">
        <v>-2968227728</v>
      </c>
      <c r="P87" s="171"/>
      <c r="Q87" s="29">
        <v>-428818628</v>
      </c>
      <c r="R87" s="171"/>
      <c r="S87" s="4">
        <f t="shared" si="5"/>
        <v>-3397046356</v>
      </c>
      <c r="T87" s="170"/>
      <c r="U87" s="109">
        <f>S87/درآمدها!$J$5</f>
        <v>-7.2512043028435307E-4</v>
      </c>
    </row>
    <row r="88" spans="1:21" s="322" customFormat="1" ht="42.75" customHeight="1" x14ac:dyDescent="0.25">
      <c r="A88" s="328" t="s">
        <v>179</v>
      </c>
      <c r="B88" s="328"/>
      <c r="C88" s="29">
        <f>IFERROR(_xlfn.XLOOKUP(A88,'درآمد سود سهام'!$A$8:$A$130,'درآمد سود سهام'!$M$8:$M$130),0)</f>
        <v>0</v>
      </c>
      <c r="D88" s="328"/>
      <c r="E88" s="29">
        <f>IFERROR(_xlfn.XLOOKUP(A88,'درآمد ناشی از تغییر قیمت  '!$A$7:$A$117,'درآمد ناشی از تغییر قیمت  '!$I$7:$I$117),0)</f>
        <v>0</v>
      </c>
      <c r="F88" s="171"/>
      <c r="G88" s="29">
        <v>0</v>
      </c>
      <c r="H88" s="329"/>
      <c r="I88" s="4">
        <f t="shared" si="3"/>
        <v>0</v>
      </c>
      <c r="J88" s="330"/>
      <c r="K88" s="109">
        <f t="shared" si="4"/>
        <v>0</v>
      </c>
      <c r="L88" s="328"/>
      <c r="M88" s="29">
        <v>0</v>
      </c>
      <c r="N88" s="103"/>
      <c r="O88" s="29">
        <v>0</v>
      </c>
      <c r="P88" s="171"/>
      <c r="Q88" s="29">
        <v>-850722679</v>
      </c>
      <c r="R88" s="171"/>
      <c r="S88" s="4">
        <f t="shared" si="5"/>
        <v>-850722679</v>
      </c>
      <c r="T88" s="170"/>
      <c r="U88" s="109">
        <f>S88/درآمدها!$J$5</f>
        <v>-1.8159198621460837E-4</v>
      </c>
    </row>
    <row r="89" spans="1:21" s="322" customFormat="1" ht="42.75" customHeight="1" x14ac:dyDescent="0.25">
      <c r="A89" s="328" t="s">
        <v>180</v>
      </c>
      <c r="B89" s="328"/>
      <c r="C89" s="29">
        <f>IFERROR(_xlfn.XLOOKUP(A89,'درآمد سود سهام'!$A$8:$A$130,'درآمد سود سهام'!$M$8:$M$130),0)</f>
        <v>0</v>
      </c>
      <c r="D89" s="328"/>
      <c r="E89" s="29">
        <f>IFERROR(_xlfn.XLOOKUP(A89,'درآمد ناشی از تغییر قیمت  '!$A$7:$A$117,'درآمد ناشی از تغییر قیمت  '!$I$7:$I$117),0)</f>
        <v>23241140112</v>
      </c>
      <c r="F89" s="171"/>
      <c r="G89" s="29">
        <v>-696273645</v>
      </c>
      <c r="H89" s="329"/>
      <c r="I89" s="4">
        <f t="shared" si="3"/>
        <v>22544866467</v>
      </c>
      <c r="J89" s="330"/>
      <c r="K89" s="109">
        <f t="shared" si="4"/>
        <v>5.2797452956296186E-3</v>
      </c>
      <c r="L89" s="328"/>
      <c r="M89" s="29">
        <v>0</v>
      </c>
      <c r="N89" s="103"/>
      <c r="O89" s="29">
        <v>3208209972</v>
      </c>
      <c r="P89" s="171"/>
      <c r="Q89" s="29">
        <v>-9267574921</v>
      </c>
      <c r="R89" s="171"/>
      <c r="S89" s="4">
        <f t="shared" si="5"/>
        <v>-6059364949</v>
      </c>
      <c r="T89" s="170"/>
      <c r="U89" s="109">
        <f>S89/درآمدها!$J$5</f>
        <v>-1.2934087023299976E-3</v>
      </c>
    </row>
    <row r="90" spans="1:21" s="322" customFormat="1" ht="42.75" customHeight="1" x14ac:dyDescent="0.25">
      <c r="A90" s="328" t="s">
        <v>181</v>
      </c>
      <c r="B90" s="328"/>
      <c r="C90" s="29">
        <f>IFERROR(_xlfn.XLOOKUP(A90,'درآمد سود سهام'!$A$8:$A$130,'درآمد سود سهام'!$M$8:$M$130),0)</f>
        <v>0</v>
      </c>
      <c r="D90" s="328"/>
      <c r="E90" s="29">
        <f>IFERROR(_xlfn.XLOOKUP(A90,'درآمد ناشی از تغییر قیمت  '!$A$7:$A$117,'درآمد ناشی از تغییر قیمت  '!$I$7:$I$117),0)</f>
        <v>1572159811</v>
      </c>
      <c r="F90" s="171"/>
      <c r="G90" s="29">
        <v>0</v>
      </c>
      <c r="H90" s="329"/>
      <c r="I90" s="4">
        <f t="shared" si="3"/>
        <v>1572159811</v>
      </c>
      <c r="J90" s="330"/>
      <c r="K90" s="109">
        <f t="shared" si="4"/>
        <v>3.6818152718957951E-4</v>
      </c>
      <c r="L90" s="328"/>
      <c r="M90" s="29">
        <v>0</v>
      </c>
      <c r="N90" s="103"/>
      <c r="O90" s="29">
        <v>3438859391</v>
      </c>
      <c r="P90" s="171"/>
      <c r="Q90" s="29">
        <v>-432913579</v>
      </c>
      <c r="R90" s="171"/>
      <c r="S90" s="4">
        <f t="shared" si="5"/>
        <v>3005945812</v>
      </c>
      <c r="T90" s="170"/>
      <c r="U90" s="109">
        <f>S90/درآمدها!$J$5</f>
        <v>6.4163761461749364E-4</v>
      </c>
    </row>
    <row r="91" spans="1:21" s="322" customFormat="1" ht="42.75" customHeight="1" x14ac:dyDescent="0.25">
      <c r="A91" s="328" t="s">
        <v>182</v>
      </c>
      <c r="B91" s="328"/>
      <c r="C91" s="29">
        <f>IFERROR(_xlfn.XLOOKUP(A91,'درآمد سود سهام'!$A$8:$A$130,'درآمد سود سهام'!$M$8:$M$130),0)</f>
        <v>0</v>
      </c>
      <c r="D91" s="328"/>
      <c r="E91" s="29">
        <f>IFERROR(_xlfn.XLOOKUP(A91,'درآمد ناشی از تغییر قیمت  '!$A$7:$A$117,'درآمد ناشی از تغییر قیمت  '!$I$7:$I$117),0)</f>
        <v>3027629956</v>
      </c>
      <c r="F91" s="171"/>
      <c r="G91" s="29">
        <v>4800035086</v>
      </c>
      <c r="H91" s="329"/>
      <c r="I91" s="4">
        <f t="shared" si="3"/>
        <v>7827665042</v>
      </c>
      <c r="J91" s="330"/>
      <c r="K91" s="109">
        <f t="shared" si="4"/>
        <v>1.8331480357959896E-3</v>
      </c>
      <c r="L91" s="328"/>
      <c r="M91" s="29">
        <v>10186425750</v>
      </c>
      <c r="N91" s="103"/>
      <c r="O91" s="29">
        <v>13679314069</v>
      </c>
      <c r="P91" s="171"/>
      <c r="Q91" s="29">
        <v>4364479808</v>
      </c>
      <c r="R91" s="171"/>
      <c r="S91" s="4">
        <f t="shared" si="5"/>
        <v>28230219627</v>
      </c>
      <c r="T91" s="170"/>
      <c r="U91" s="109">
        <f>S91/درآمدها!$J$5</f>
        <v>6.0259139433868911E-3</v>
      </c>
    </row>
    <row r="92" spans="1:21" s="322" customFormat="1" ht="42.75" customHeight="1" x14ac:dyDescent="0.25">
      <c r="A92" s="328" t="s">
        <v>183</v>
      </c>
      <c r="B92" s="328"/>
      <c r="C92" s="29">
        <f>IFERROR(_xlfn.XLOOKUP(A92,'درآمد سود سهام'!$A$8:$A$130,'درآمد سود سهام'!$M$8:$M$130),0)</f>
        <v>0</v>
      </c>
      <c r="D92" s="328"/>
      <c r="E92" s="29">
        <f>IFERROR(_xlfn.XLOOKUP(A92,'درآمد ناشی از تغییر قیمت  '!$A$7:$A$117,'درآمد ناشی از تغییر قیمت  '!$I$7:$I$117),0)</f>
        <v>0</v>
      </c>
      <c r="F92" s="171"/>
      <c r="G92" s="29">
        <v>0</v>
      </c>
      <c r="H92" s="329"/>
      <c r="I92" s="4">
        <f t="shared" si="3"/>
        <v>0</v>
      </c>
      <c r="J92" s="330"/>
      <c r="K92" s="109">
        <f t="shared" si="4"/>
        <v>0</v>
      </c>
      <c r="L92" s="328"/>
      <c r="M92" s="29">
        <v>4320165000</v>
      </c>
      <c r="N92" s="103"/>
      <c r="O92" s="29">
        <v>0</v>
      </c>
      <c r="P92" s="171"/>
      <c r="Q92" s="29">
        <v>-12642031002</v>
      </c>
      <c r="R92" s="171"/>
      <c r="S92" s="4">
        <f t="shared" si="5"/>
        <v>-8321866002</v>
      </c>
      <c r="T92" s="170"/>
      <c r="U92" s="109">
        <f>S92/درآمدها!$J$5</f>
        <v>-1.7763534623190668E-3</v>
      </c>
    </row>
    <row r="93" spans="1:21" s="322" customFormat="1" ht="42.75" customHeight="1" x14ac:dyDescent="0.25">
      <c r="A93" s="328" t="s">
        <v>184</v>
      </c>
      <c r="B93" s="328"/>
      <c r="C93" s="29">
        <f>IFERROR(_xlfn.XLOOKUP(A93,'درآمد سود سهام'!$A$8:$A$130,'درآمد سود سهام'!$M$8:$M$130),0)</f>
        <v>0</v>
      </c>
      <c r="D93" s="328"/>
      <c r="E93" s="29">
        <f>IFERROR(_xlfn.XLOOKUP(A93,'درآمد ناشی از تغییر قیمت  '!$A$7:$A$117,'درآمد ناشی از تغییر قیمت  '!$I$7:$I$117),0)</f>
        <v>32656133330</v>
      </c>
      <c r="F93" s="171"/>
      <c r="G93" s="29">
        <v>0</v>
      </c>
      <c r="H93" s="329"/>
      <c r="I93" s="4">
        <f t="shared" si="3"/>
        <v>32656133330</v>
      </c>
      <c r="J93" s="330"/>
      <c r="K93" s="109">
        <f t="shared" si="4"/>
        <v>7.6476862958977706E-3</v>
      </c>
      <c r="L93" s="328"/>
      <c r="M93" s="29">
        <v>5995439900</v>
      </c>
      <c r="N93" s="103"/>
      <c r="O93" s="29">
        <v>17615887008</v>
      </c>
      <c r="P93" s="171"/>
      <c r="Q93" s="29">
        <v>-470821346</v>
      </c>
      <c r="R93" s="171"/>
      <c r="S93" s="4">
        <f t="shared" si="5"/>
        <v>23140505562</v>
      </c>
      <c r="T93" s="170"/>
      <c r="U93" s="109">
        <f>S93/درآمدها!$J$5</f>
        <v>4.9394831838187915E-3</v>
      </c>
    </row>
    <row r="94" spans="1:21" s="322" customFormat="1" ht="42.75" customHeight="1" x14ac:dyDescent="0.25">
      <c r="A94" s="328" t="s">
        <v>185</v>
      </c>
      <c r="B94" s="328"/>
      <c r="C94" s="29">
        <f>IFERROR(_xlfn.XLOOKUP(A94,'درآمد سود سهام'!$A$8:$A$130,'درآمد سود سهام'!$M$8:$M$130),0)</f>
        <v>0</v>
      </c>
      <c r="D94" s="328"/>
      <c r="E94" s="29">
        <f>IFERROR(_xlfn.XLOOKUP(A94,'درآمد ناشی از تغییر قیمت  '!$A$7:$A$117,'درآمد ناشی از تغییر قیمت  '!$I$7:$I$117),0)</f>
        <v>4657402854</v>
      </c>
      <c r="F94" s="171"/>
      <c r="G94" s="29">
        <v>0</v>
      </c>
      <c r="H94" s="329"/>
      <c r="I94" s="4">
        <f t="shared" si="3"/>
        <v>4657402854</v>
      </c>
      <c r="J94" s="330"/>
      <c r="K94" s="109">
        <f t="shared" si="4"/>
        <v>1.0907095344411053E-3</v>
      </c>
      <c r="L94" s="328"/>
      <c r="M94" s="29">
        <v>3322845000</v>
      </c>
      <c r="N94" s="103"/>
      <c r="O94" s="29">
        <v>7032107687</v>
      </c>
      <c r="P94" s="171"/>
      <c r="Q94" s="29">
        <v>-2447517032</v>
      </c>
      <c r="R94" s="171"/>
      <c r="S94" s="4">
        <f t="shared" si="5"/>
        <v>7907435655</v>
      </c>
      <c r="T94" s="170"/>
      <c r="U94" s="109">
        <f>S94/درآمدها!$J$5</f>
        <v>1.6878907567664159E-3</v>
      </c>
    </row>
    <row r="95" spans="1:21" s="322" customFormat="1" ht="42.75" customHeight="1" x14ac:dyDescent="0.25">
      <c r="A95" s="328" t="s">
        <v>186</v>
      </c>
      <c r="B95" s="328"/>
      <c r="C95" s="29">
        <f>IFERROR(_xlfn.XLOOKUP(A95,'درآمد سود سهام'!$A$8:$A$130,'درآمد سود سهام'!$M$8:$M$130),0)</f>
        <v>0</v>
      </c>
      <c r="D95" s="328"/>
      <c r="E95" s="29">
        <f>IFERROR(_xlfn.XLOOKUP(A95,'درآمد ناشی از تغییر قیمت  '!$A$7:$A$117,'درآمد ناشی از تغییر قیمت  '!$I$7:$I$117),0)</f>
        <v>27599105713</v>
      </c>
      <c r="F95" s="171"/>
      <c r="G95" s="29">
        <v>-27385163987</v>
      </c>
      <c r="H95" s="329"/>
      <c r="I95" s="4">
        <f t="shared" si="3"/>
        <v>213941726</v>
      </c>
      <c r="J95" s="330"/>
      <c r="K95" s="109">
        <f t="shared" si="4"/>
        <v>5.0102661864986811E-5</v>
      </c>
      <c r="L95" s="328"/>
      <c r="M95" s="29">
        <v>16789239600</v>
      </c>
      <c r="N95" s="103"/>
      <c r="O95" s="29">
        <v>0</v>
      </c>
      <c r="P95" s="171"/>
      <c r="Q95" s="29">
        <v>-103137658767</v>
      </c>
      <c r="R95" s="171"/>
      <c r="S95" s="4">
        <f t="shared" si="5"/>
        <v>-86348419167</v>
      </c>
      <c r="T95" s="170"/>
      <c r="U95" s="109">
        <f>S95/درآمدها!$J$5</f>
        <v>-1.8431600955388528E-2</v>
      </c>
    </row>
    <row r="96" spans="1:21" s="322" customFormat="1" ht="42.75" customHeight="1" x14ac:dyDescent="0.25">
      <c r="A96" s="328" t="s">
        <v>83</v>
      </c>
      <c r="B96" s="328"/>
      <c r="C96" s="29">
        <f>IFERROR(_xlfn.XLOOKUP(A96,'درآمد سود سهام'!$A$8:$A$130,'درآمد سود سهام'!$M$8:$M$130),0)</f>
        <v>0</v>
      </c>
      <c r="D96" s="328"/>
      <c r="E96" s="29">
        <f>IFERROR(_xlfn.XLOOKUP(A96,'درآمد ناشی از تغییر قیمت  '!$A$7:$A$117,'درآمد ناشی از تغییر قیمت  '!$I$7:$I$117),0)</f>
        <v>142532714740</v>
      </c>
      <c r="F96" s="171"/>
      <c r="G96" s="29">
        <v>3516834307</v>
      </c>
      <c r="H96" s="329"/>
      <c r="I96" s="4">
        <f t="shared" si="3"/>
        <v>146049549047</v>
      </c>
      <c r="J96" s="330"/>
      <c r="K96" s="109">
        <f t="shared" si="4"/>
        <v>3.4203104313721616E-2</v>
      </c>
      <c r="L96" s="328"/>
      <c r="M96" s="29">
        <v>24602248920</v>
      </c>
      <c r="N96" s="103"/>
      <c r="O96" s="29">
        <v>120824060080</v>
      </c>
      <c r="P96" s="171"/>
      <c r="Q96" s="29">
        <v>-28889911709</v>
      </c>
      <c r="R96" s="171"/>
      <c r="S96" s="4">
        <f t="shared" si="5"/>
        <v>116536397291</v>
      </c>
      <c r="T96" s="170"/>
      <c r="U96" s="109">
        <f>S96/درآمدها!$J$5</f>
        <v>2.4875410486579253E-2</v>
      </c>
    </row>
    <row r="97" spans="1:27" s="322" customFormat="1" ht="42.75" customHeight="1" x14ac:dyDescent="0.25">
      <c r="A97" s="328" t="s">
        <v>187</v>
      </c>
      <c r="B97" s="328"/>
      <c r="C97" s="29">
        <f>IFERROR(_xlfn.XLOOKUP(A97,'درآمد سود سهام'!$A$8:$A$130,'درآمد سود سهام'!$M$8:$M$130),0)</f>
        <v>0</v>
      </c>
      <c r="D97" s="328"/>
      <c r="E97" s="29">
        <f>IFERROR(_xlfn.XLOOKUP(A97,'درآمد ناشی از تغییر قیمت  '!$A$7:$A$117,'درآمد ناشی از تغییر قیمت  '!$I$7:$I$117),0)</f>
        <v>3858684178</v>
      </c>
      <c r="F97" s="171"/>
      <c r="G97" s="29">
        <v>0</v>
      </c>
      <c r="H97" s="329"/>
      <c r="I97" s="4">
        <f t="shared" si="3"/>
        <v>3858684178</v>
      </c>
      <c r="J97" s="330"/>
      <c r="K97" s="109">
        <f t="shared" si="4"/>
        <v>9.0365891791537934E-4</v>
      </c>
      <c r="L97" s="328"/>
      <c r="M97" s="29">
        <v>0</v>
      </c>
      <c r="N97" s="103"/>
      <c r="O97" s="29">
        <v>7805022450</v>
      </c>
      <c r="P97" s="171"/>
      <c r="Q97" s="29">
        <v>-456309716</v>
      </c>
      <c r="R97" s="171"/>
      <c r="S97" s="4">
        <f t="shared" si="5"/>
        <v>7348712734</v>
      </c>
      <c r="T97" s="170"/>
      <c r="U97" s="109">
        <f>S97/درآمدها!$J$5</f>
        <v>1.5686279141591392E-3</v>
      </c>
    </row>
    <row r="98" spans="1:27" s="322" customFormat="1" ht="42.75" customHeight="1" x14ac:dyDescent="0.25">
      <c r="A98" s="328" t="s">
        <v>188</v>
      </c>
      <c r="B98" s="328"/>
      <c r="C98" s="29">
        <f>IFERROR(_xlfn.XLOOKUP(A98,'درآمد سود سهام'!$A$8:$A$130,'درآمد سود سهام'!$M$8:$M$130),0)</f>
        <v>0</v>
      </c>
      <c r="D98" s="328"/>
      <c r="E98" s="29">
        <f>IFERROR(_xlfn.XLOOKUP(A98,'درآمد ناشی از تغییر قیمت  '!$A$7:$A$117,'درآمد ناشی از تغییر قیمت  '!$I$7:$I$117),0)</f>
        <v>26078649775</v>
      </c>
      <c r="F98" s="171"/>
      <c r="G98" s="29">
        <v>0</v>
      </c>
      <c r="H98" s="329"/>
      <c r="I98" s="4">
        <f t="shared" si="3"/>
        <v>26078649775</v>
      </c>
      <c r="J98" s="330"/>
      <c r="K98" s="109">
        <f t="shared" si="4"/>
        <v>6.1073162117624468E-3</v>
      </c>
      <c r="L98" s="328"/>
      <c r="M98" s="29">
        <v>589168860</v>
      </c>
      <c r="N98" s="103"/>
      <c r="O98" s="29">
        <v>59778442877</v>
      </c>
      <c r="P98" s="171"/>
      <c r="Q98" s="29">
        <v>-1196824240</v>
      </c>
      <c r="R98" s="171"/>
      <c r="S98" s="4">
        <f t="shared" si="5"/>
        <v>59170787497</v>
      </c>
      <c r="T98" s="170"/>
      <c r="U98" s="109">
        <f>S98/درآمدها!$J$5</f>
        <v>1.2630368382906064E-2</v>
      </c>
    </row>
    <row r="99" spans="1:27" s="322" customFormat="1" ht="42.75" customHeight="1" x14ac:dyDescent="0.25">
      <c r="A99" s="328" t="s">
        <v>189</v>
      </c>
      <c r="B99" s="328"/>
      <c r="C99" s="29">
        <f>IFERROR(_xlfn.XLOOKUP(A99,'درآمد سود سهام'!$A$8:$A$130,'درآمد سود سهام'!$M$8:$M$130),0)</f>
        <v>0</v>
      </c>
      <c r="D99" s="328"/>
      <c r="E99" s="29">
        <f>IFERROR(_xlfn.XLOOKUP(A99,'درآمد ناشی از تغییر قیمت  '!$A$7:$A$117,'درآمد ناشی از تغییر قیمت  '!$I$7:$I$117),0)</f>
        <v>31904994960</v>
      </c>
      <c r="F99" s="171"/>
      <c r="G99" s="29">
        <v>0</v>
      </c>
      <c r="H99" s="329"/>
      <c r="I99" s="4">
        <f t="shared" si="3"/>
        <v>31904994960</v>
      </c>
      <c r="J99" s="330"/>
      <c r="K99" s="109">
        <f t="shared" si="4"/>
        <v>7.4717784331841302E-3</v>
      </c>
      <c r="L99" s="328"/>
      <c r="M99" s="29">
        <v>36664384000</v>
      </c>
      <c r="N99" s="103"/>
      <c r="O99" s="29">
        <v>-8786026950</v>
      </c>
      <c r="P99" s="171"/>
      <c r="Q99" s="29">
        <v>-3002149065</v>
      </c>
      <c r="R99" s="171"/>
      <c r="S99" s="4">
        <f t="shared" si="5"/>
        <v>24876207985</v>
      </c>
      <c r="T99" s="170"/>
      <c r="U99" s="109">
        <f>S99/درآمدها!$J$5</f>
        <v>5.3099795373902922E-3</v>
      </c>
    </row>
    <row r="100" spans="1:27" s="269" customFormat="1" ht="30.75" x14ac:dyDescent="0.25">
      <c r="A100" s="331" t="s">
        <v>306</v>
      </c>
      <c r="C100" s="29">
        <f>IFERROR(_xlfn.XLOOKUP(A100,'درآمد سود سهام'!$A$8:$A$130,'درآمد سود سهام'!$M$8:$M$130),0)</f>
        <v>0</v>
      </c>
      <c r="D100" s="4"/>
      <c r="E100" s="29">
        <f>IFERROR(_xlfn.XLOOKUP(A100,'درآمد ناشی از تغییر قیمت  '!$A$7:$A$117,'درآمد ناشی از تغییر قیمت  '!$I$7:$I$117),0)</f>
        <v>0</v>
      </c>
      <c r="F100" s="4"/>
      <c r="G100" s="29">
        <v>0</v>
      </c>
      <c r="H100" s="4"/>
      <c r="I100" s="4">
        <f t="shared" si="3"/>
        <v>0</v>
      </c>
      <c r="K100" s="109">
        <f t="shared" si="4"/>
        <v>0</v>
      </c>
      <c r="M100" s="29">
        <v>0</v>
      </c>
      <c r="N100" s="4"/>
      <c r="O100" s="29">
        <v>0</v>
      </c>
      <c r="P100" s="4"/>
      <c r="Q100" s="29">
        <v>18020394575</v>
      </c>
      <c r="R100" s="4"/>
      <c r="S100" s="4">
        <f t="shared" si="5"/>
        <v>18020394575</v>
      </c>
      <c r="T100" s="281"/>
      <c r="U100" s="109">
        <f>S100/درآمدها!$J$5</f>
        <v>3.8465640143645484E-3</v>
      </c>
      <c r="V100" s="332"/>
      <c r="W100" s="332"/>
      <c r="X100" s="332"/>
      <c r="Y100" s="332"/>
      <c r="Z100" s="332"/>
      <c r="AA100" s="332"/>
    </row>
    <row r="101" spans="1:27" s="269" customFormat="1" ht="30.75" x14ac:dyDescent="0.25">
      <c r="A101" s="331" t="s">
        <v>190</v>
      </c>
      <c r="C101" s="29">
        <f>IFERROR(_xlfn.XLOOKUP(A101,'درآمد سود سهام'!$A$8:$A$130,'درآمد سود سهام'!$M$8:$M$130),0)</f>
        <v>0</v>
      </c>
      <c r="D101" s="4"/>
      <c r="E101" s="29">
        <f>IFERROR(_xlfn.XLOOKUP(A101,'درآمد ناشی از تغییر قیمت  '!$A$7:$A$117,'درآمد ناشی از تغییر قیمت  '!$I$7:$I$117),0)</f>
        <v>109047833217</v>
      </c>
      <c r="F101" s="4"/>
      <c r="G101" s="29">
        <v>0</v>
      </c>
      <c r="H101" s="4"/>
      <c r="I101" s="4">
        <f t="shared" si="3"/>
        <v>109047833217</v>
      </c>
      <c r="K101" s="109">
        <f t="shared" si="4"/>
        <v>2.5537733180580342E-2</v>
      </c>
      <c r="M101" s="29">
        <v>30549692152</v>
      </c>
      <c r="N101" s="4"/>
      <c r="O101" s="29">
        <v>134887960578</v>
      </c>
      <c r="P101" s="4"/>
      <c r="Q101" s="29">
        <v>-2677857735</v>
      </c>
      <c r="R101" s="4"/>
      <c r="S101" s="4">
        <f t="shared" si="5"/>
        <v>162759794995</v>
      </c>
      <c r="T101" s="281"/>
      <c r="U101" s="109">
        <f>S101/درآمدها!$J$5</f>
        <v>3.4742078915501115E-2</v>
      </c>
      <c r="V101" s="332"/>
      <c r="W101" s="332"/>
      <c r="X101" s="332"/>
      <c r="Y101" s="332"/>
      <c r="Z101" s="332"/>
      <c r="AA101" s="332"/>
    </row>
    <row r="102" spans="1:27" s="269" customFormat="1" ht="30.75" x14ac:dyDescent="0.25">
      <c r="A102" s="331" t="s">
        <v>191</v>
      </c>
      <c r="C102" s="29">
        <f>IFERROR(_xlfn.XLOOKUP(A102,'درآمد سود سهام'!$A$8:$A$130,'درآمد سود سهام'!$M$8:$M$130),0)</f>
        <v>0</v>
      </c>
      <c r="D102" s="4"/>
      <c r="E102" s="29">
        <f>IFERROR(_xlfn.XLOOKUP(A102,'درآمد ناشی از تغییر قیمت  '!$A$7:$A$117,'درآمد ناشی از تغییر قیمت  '!$I$7:$I$117),0)</f>
        <v>0</v>
      </c>
      <c r="F102" s="4"/>
      <c r="G102" s="29">
        <v>0</v>
      </c>
      <c r="H102" s="4"/>
      <c r="I102" s="4">
        <f t="shared" si="3"/>
        <v>0</v>
      </c>
      <c r="K102" s="109">
        <f t="shared" si="4"/>
        <v>0</v>
      </c>
      <c r="M102" s="29">
        <v>0</v>
      </c>
      <c r="N102" s="4"/>
      <c r="O102" s="29">
        <v>0</v>
      </c>
      <c r="P102" s="4"/>
      <c r="Q102" s="29">
        <v>-9408748266</v>
      </c>
      <c r="R102" s="4"/>
      <c r="S102" s="4">
        <f t="shared" si="5"/>
        <v>-9408748266</v>
      </c>
      <c r="T102" s="281"/>
      <c r="U102" s="109">
        <f>S102/درآمدها!$J$5</f>
        <v>-2.0083551638996476E-3</v>
      </c>
      <c r="V102" s="332"/>
      <c r="W102" s="332"/>
      <c r="X102" s="332"/>
      <c r="Y102" s="332"/>
      <c r="Z102" s="332"/>
      <c r="AA102" s="332"/>
    </row>
    <row r="103" spans="1:27" s="269" customFormat="1" ht="30.75" x14ac:dyDescent="0.25">
      <c r="A103" s="331" t="s">
        <v>192</v>
      </c>
      <c r="C103" s="29">
        <f>IFERROR(_xlfn.XLOOKUP(A103,'درآمد سود سهام'!$A$8:$A$130,'درآمد سود سهام'!$M$8:$M$130),0)</f>
        <v>0</v>
      </c>
      <c r="D103" s="4"/>
      <c r="E103" s="29">
        <f>IFERROR(_xlfn.XLOOKUP(A103,'درآمد ناشی از تغییر قیمت  '!$A$7:$A$117,'درآمد ناشی از تغییر قیمت  '!$I$7:$I$117),0)</f>
        <v>0</v>
      </c>
      <c r="F103" s="4"/>
      <c r="G103" s="29">
        <v>0</v>
      </c>
      <c r="H103" s="4"/>
      <c r="I103" s="4">
        <f t="shared" si="3"/>
        <v>0</v>
      </c>
      <c r="K103" s="109">
        <f t="shared" si="4"/>
        <v>0</v>
      </c>
      <c r="M103" s="29">
        <v>0</v>
      </c>
      <c r="N103" s="4"/>
      <c r="O103" s="29">
        <v>0</v>
      </c>
      <c r="P103" s="4"/>
      <c r="Q103" s="29">
        <v>-5729737092</v>
      </c>
      <c r="R103" s="4"/>
      <c r="S103" s="4">
        <f t="shared" si="5"/>
        <v>-5729737092</v>
      </c>
      <c r="T103" s="281"/>
      <c r="U103" s="109">
        <f>S103/درآمدها!$J$5</f>
        <v>-1.2230476096474138E-3</v>
      </c>
      <c r="V103" s="332"/>
      <c r="W103" s="332"/>
      <c r="X103" s="332"/>
      <c r="Y103" s="332"/>
      <c r="Z103" s="332"/>
      <c r="AA103" s="332"/>
    </row>
    <row r="104" spans="1:27" s="269" customFormat="1" ht="30.75" x14ac:dyDescent="0.25">
      <c r="A104" s="331" t="s">
        <v>193</v>
      </c>
      <c r="C104" s="29">
        <f>IFERROR(_xlfn.XLOOKUP(A104,'درآمد سود سهام'!$A$8:$A$130,'درآمد سود سهام'!$M$8:$M$130),0)</f>
        <v>0</v>
      </c>
      <c r="D104" s="4"/>
      <c r="E104" s="29">
        <f>IFERROR(_xlfn.XLOOKUP(A104,'درآمد ناشی از تغییر قیمت  '!$A$7:$A$117,'درآمد ناشی از تغییر قیمت  '!$I$7:$I$117),0)</f>
        <v>0</v>
      </c>
      <c r="F104" s="4"/>
      <c r="G104" s="29">
        <v>1865482</v>
      </c>
      <c r="H104" s="4"/>
      <c r="I104" s="4">
        <f t="shared" si="3"/>
        <v>1865482</v>
      </c>
      <c r="K104" s="109">
        <f t="shared" si="4"/>
        <v>4.3687416946995802E-7</v>
      </c>
      <c r="M104" s="29">
        <v>10650757210</v>
      </c>
      <c r="N104" s="4"/>
      <c r="O104" s="29">
        <v>0</v>
      </c>
      <c r="P104" s="4"/>
      <c r="Q104" s="29">
        <v>-25605229785</v>
      </c>
      <c r="R104" s="4"/>
      <c r="S104" s="4">
        <f t="shared" si="5"/>
        <v>-14954472575</v>
      </c>
      <c r="T104" s="281"/>
      <c r="U104" s="109">
        <f>S104/درآمدها!$J$5</f>
        <v>-3.1921241136750496E-3</v>
      </c>
      <c r="V104" s="332"/>
      <c r="W104" s="332"/>
      <c r="X104" s="332"/>
      <c r="Y104" s="332"/>
      <c r="Z104" s="332"/>
      <c r="AA104" s="332"/>
    </row>
    <row r="105" spans="1:27" s="269" customFormat="1" ht="30.75" x14ac:dyDescent="0.25">
      <c r="A105" s="331" t="s">
        <v>194</v>
      </c>
      <c r="C105" s="29">
        <f>IFERROR(_xlfn.XLOOKUP(A105,'درآمد سود سهام'!$A$8:$A$130,'درآمد سود سهام'!$M$8:$M$130),0)</f>
        <v>0</v>
      </c>
      <c r="D105" s="4"/>
      <c r="E105" s="29">
        <f>IFERROR(_xlfn.XLOOKUP(A105,'درآمد ناشی از تغییر قیمت  '!$A$7:$A$117,'درآمد ناشی از تغییر قیمت  '!$I$7:$I$117),0)</f>
        <v>2562757178</v>
      </c>
      <c r="F105" s="4"/>
      <c r="G105" s="29">
        <v>0</v>
      </c>
      <c r="H105" s="4"/>
      <c r="I105" s="4">
        <f t="shared" si="3"/>
        <v>2562757178</v>
      </c>
      <c r="K105" s="109">
        <f t="shared" si="4"/>
        <v>6.0016789960553002E-4</v>
      </c>
      <c r="M105" s="29">
        <v>1221300962</v>
      </c>
      <c r="N105" s="4"/>
      <c r="O105" s="29">
        <v>2805918823</v>
      </c>
      <c r="P105" s="4"/>
      <c r="Q105" s="29">
        <v>-593215866</v>
      </c>
      <c r="R105" s="4"/>
      <c r="S105" s="4">
        <f t="shared" si="5"/>
        <v>3434003919</v>
      </c>
      <c r="T105" s="281"/>
      <c r="U105" s="109">
        <f>S105/درآمدها!$J$5</f>
        <v>7.3300924932784013E-4</v>
      </c>
      <c r="V105" s="332"/>
      <c r="W105" s="332"/>
      <c r="X105" s="332"/>
      <c r="Y105" s="332"/>
      <c r="Z105" s="332"/>
      <c r="AA105" s="332"/>
    </row>
    <row r="106" spans="1:27" s="269" customFormat="1" ht="30.75" x14ac:dyDescent="0.25">
      <c r="A106" s="331" t="s">
        <v>119</v>
      </c>
      <c r="C106" s="29">
        <f>IFERROR(_xlfn.XLOOKUP(A106,'درآمد سود سهام'!$A$8:$A$130,'درآمد سود سهام'!$M$8:$M$130),0)</f>
        <v>0</v>
      </c>
      <c r="D106" s="4"/>
      <c r="E106" s="29">
        <f>IFERROR(_xlfn.XLOOKUP(A106,'درآمد ناشی از تغییر قیمت  '!$A$7:$A$117,'درآمد ناشی از تغییر قیمت  '!$I$7:$I$117),0)</f>
        <v>0</v>
      </c>
      <c r="F106" s="4"/>
      <c r="G106" s="29">
        <v>0</v>
      </c>
      <c r="H106" s="4"/>
      <c r="I106" s="4">
        <f t="shared" si="3"/>
        <v>0</v>
      </c>
      <c r="K106" s="109">
        <f t="shared" si="4"/>
        <v>0</v>
      </c>
      <c r="M106" s="29">
        <v>2441225865</v>
      </c>
      <c r="N106" s="4"/>
      <c r="O106" s="29">
        <v>0</v>
      </c>
      <c r="P106" s="4"/>
      <c r="Q106" s="29">
        <v>-25895363683</v>
      </c>
      <c r="R106" s="4"/>
      <c r="S106" s="4">
        <f t="shared" si="5"/>
        <v>-23454137818</v>
      </c>
      <c r="T106" s="281"/>
      <c r="U106" s="109">
        <f>S106/درآمدها!$J$5</f>
        <v>-5.0064299171243562E-3</v>
      </c>
      <c r="V106" s="332"/>
      <c r="W106" s="332"/>
      <c r="X106" s="332"/>
      <c r="Y106" s="332"/>
      <c r="Z106" s="332"/>
      <c r="AA106" s="332"/>
    </row>
    <row r="107" spans="1:27" s="269" customFormat="1" ht="30.75" x14ac:dyDescent="0.25">
      <c r="A107" s="331" t="s">
        <v>84</v>
      </c>
      <c r="C107" s="29">
        <f>IFERROR(_xlfn.XLOOKUP(A107,'درآمد سود سهام'!$A$8:$A$130,'درآمد سود سهام'!$M$8:$M$130),0)</f>
        <v>0</v>
      </c>
      <c r="D107" s="4"/>
      <c r="E107" s="29">
        <f>IFERROR(_xlfn.XLOOKUP(A107,'درآمد ناشی از تغییر قیمت  '!$A$7:$A$117,'درآمد ناشی از تغییر قیمت  '!$I$7:$I$117),0)</f>
        <v>56408572600</v>
      </c>
      <c r="F107" s="4"/>
      <c r="G107" s="29">
        <v>0</v>
      </c>
      <c r="H107" s="4"/>
      <c r="I107" s="4">
        <f t="shared" si="3"/>
        <v>56408572600</v>
      </c>
      <c r="K107" s="109">
        <f t="shared" si="4"/>
        <v>1.3210231085376773E-2</v>
      </c>
      <c r="M107" s="29">
        <v>19829119986</v>
      </c>
      <c r="N107" s="4"/>
      <c r="O107" s="29">
        <v>81639005279</v>
      </c>
      <c r="P107" s="4"/>
      <c r="Q107" s="29">
        <v>1350040772</v>
      </c>
      <c r="R107" s="4"/>
      <c r="S107" s="4">
        <f t="shared" si="5"/>
        <v>102818166037</v>
      </c>
      <c r="T107" s="281"/>
      <c r="U107" s="109">
        <f>S107/درآمدها!$J$5</f>
        <v>2.1947169683485326E-2</v>
      </c>
      <c r="V107" s="332"/>
      <c r="W107" s="332"/>
      <c r="X107" s="332"/>
      <c r="Y107" s="332"/>
      <c r="Z107" s="332"/>
      <c r="AA107" s="332"/>
    </row>
    <row r="108" spans="1:27" s="269" customFormat="1" ht="30.75" x14ac:dyDescent="0.25">
      <c r="A108" s="331" t="s">
        <v>195</v>
      </c>
      <c r="C108" s="29">
        <f>IFERROR(_xlfn.XLOOKUP(A108,'درآمد سود سهام'!$A$8:$A$130,'درآمد سود سهام'!$M$8:$M$130),0)</f>
        <v>0</v>
      </c>
      <c r="D108" s="4"/>
      <c r="E108" s="29">
        <f>IFERROR(_xlfn.XLOOKUP(A108,'درآمد ناشی از تغییر قیمت  '!$A$7:$A$117,'درآمد ناشی از تغییر قیمت  '!$I$7:$I$117),0)</f>
        <v>0</v>
      </c>
      <c r="F108" s="4"/>
      <c r="G108" s="29">
        <v>0</v>
      </c>
      <c r="H108" s="4"/>
      <c r="I108" s="4">
        <f t="shared" si="3"/>
        <v>0</v>
      </c>
      <c r="K108" s="109">
        <f t="shared" si="4"/>
        <v>0</v>
      </c>
      <c r="M108" s="29">
        <v>3947225040</v>
      </c>
      <c r="N108" s="4"/>
      <c r="O108" s="29">
        <v>0</v>
      </c>
      <c r="P108" s="4"/>
      <c r="Q108" s="29">
        <v>-21251851311</v>
      </c>
      <c r="R108" s="4"/>
      <c r="S108" s="4">
        <f t="shared" si="5"/>
        <v>-17304626271</v>
      </c>
      <c r="T108" s="281"/>
      <c r="U108" s="109">
        <f>S108/درآمدها!$J$5</f>
        <v>-3.6937788692152423E-3</v>
      </c>
      <c r="V108" s="332"/>
      <c r="W108" s="332"/>
      <c r="X108" s="332"/>
      <c r="Y108" s="332"/>
      <c r="Z108" s="332"/>
      <c r="AA108" s="332"/>
    </row>
    <row r="109" spans="1:27" s="269" customFormat="1" ht="30.75" x14ac:dyDescent="0.25">
      <c r="A109" s="331" t="s">
        <v>87</v>
      </c>
      <c r="C109" s="29">
        <f>IFERROR(_xlfn.XLOOKUP(A109,'درآمد سود سهام'!$A$8:$A$130,'درآمد سود سهام'!$M$8:$M$130),0)</f>
        <v>0</v>
      </c>
      <c r="D109" s="4"/>
      <c r="E109" s="29">
        <f>IFERROR(_xlfn.XLOOKUP(A109,'درآمد ناشی از تغییر قیمت  '!$A$7:$A$117,'درآمد ناشی از تغییر قیمت  '!$I$7:$I$117),0)</f>
        <v>5210053974</v>
      </c>
      <c r="F109" s="4"/>
      <c r="G109" s="29">
        <v>-3151272061</v>
      </c>
      <c r="H109" s="4"/>
      <c r="I109" s="4">
        <f t="shared" si="3"/>
        <v>2058781913</v>
      </c>
      <c r="K109" s="109">
        <f t="shared" si="4"/>
        <v>4.8214275900901023E-4</v>
      </c>
      <c r="M109" s="29">
        <v>24713619390</v>
      </c>
      <c r="N109" s="4"/>
      <c r="O109" s="29">
        <v>-31817809014</v>
      </c>
      <c r="P109" s="4"/>
      <c r="Q109" s="29">
        <v>-40586140873</v>
      </c>
      <c r="R109" s="4"/>
      <c r="S109" s="4">
        <f t="shared" si="5"/>
        <v>-47690330497</v>
      </c>
      <c r="T109" s="281"/>
      <c r="U109" s="109">
        <f>S109/درآمدها!$J$5</f>
        <v>-1.0179794252530254E-2</v>
      </c>
      <c r="V109" s="332"/>
      <c r="W109" s="332"/>
      <c r="X109" s="332"/>
      <c r="Y109" s="332"/>
      <c r="Z109" s="332"/>
      <c r="AA109" s="332"/>
    </row>
    <row r="110" spans="1:27" s="269" customFormat="1" ht="30.75" x14ac:dyDescent="0.25">
      <c r="A110" s="331" t="s">
        <v>196</v>
      </c>
      <c r="C110" s="29">
        <f>IFERROR(_xlfn.XLOOKUP(A110,'درآمد سود سهام'!$A$8:$A$130,'درآمد سود سهام'!$M$8:$M$130),0)</f>
        <v>0</v>
      </c>
      <c r="D110" s="4"/>
      <c r="E110" s="29">
        <f>IFERROR(_xlfn.XLOOKUP(A110,'درآمد ناشی از تغییر قیمت  '!$A$7:$A$117,'درآمد ناشی از تغییر قیمت  '!$I$7:$I$117),0)</f>
        <v>835408655</v>
      </c>
      <c r="F110" s="4"/>
      <c r="G110" s="29">
        <v>0</v>
      </c>
      <c r="H110" s="4"/>
      <c r="I110" s="4">
        <f t="shared" si="3"/>
        <v>835408655</v>
      </c>
      <c r="K110" s="109">
        <f t="shared" si="4"/>
        <v>1.9564298252201827E-4</v>
      </c>
      <c r="M110" s="29">
        <v>1379143000</v>
      </c>
      <c r="N110" s="4"/>
      <c r="O110" s="29">
        <v>-80588185</v>
      </c>
      <c r="P110" s="4"/>
      <c r="Q110" s="29">
        <v>-8268416</v>
      </c>
      <c r="R110" s="4"/>
      <c r="S110" s="4">
        <f t="shared" si="5"/>
        <v>1290286399</v>
      </c>
      <c r="T110" s="281"/>
      <c r="U110" s="109">
        <f>S110/درآمدها!$J$5</f>
        <v>2.7541956475819388E-4</v>
      </c>
      <c r="V110" s="332"/>
      <c r="W110" s="332"/>
      <c r="X110" s="332"/>
      <c r="Y110" s="332"/>
      <c r="Z110" s="332"/>
      <c r="AA110" s="332"/>
    </row>
    <row r="111" spans="1:27" s="269" customFormat="1" ht="30.75" x14ac:dyDescent="0.25">
      <c r="A111" s="331" t="s">
        <v>85</v>
      </c>
      <c r="C111" s="29">
        <f>IFERROR(_xlfn.XLOOKUP(A111,'درآمد سود سهام'!$A$8:$A$130,'درآمد سود سهام'!$M$8:$M$130),0)</f>
        <v>0</v>
      </c>
      <c r="D111" s="4"/>
      <c r="E111" s="29">
        <f>IFERROR(_xlfn.XLOOKUP(A111,'درآمد ناشی از تغییر قیمت  '!$A$7:$A$117,'درآمد ناشی از تغییر قیمت  '!$I$7:$I$117),0)</f>
        <v>9661753448</v>
      </c>
      <c r="F111" s="4"/>
      <c r="G111" s="29">
        <v>-1770350607</v>
      </c>
      <c r="H111" s="4"/>
      <c r="I111" s="4">
        <f t="shared" si="3"/>
        <v>7891402841</v>
      </c>
      <c r="K111" s="109">
        <f t="shared" si="4"/>
        <v>1.848074686389224E-3</v>
      </c>
      <c r="M111" s="29">
        <v>6754191600</v>
      </c>
      <c r="N111" s="4"/>
      <c r="O111" s="29">
        <v>-3165833286</v>
      </c>
      <c r="P111" s="4"/>
      <c r="Q111" s="29">
        <v>-2799241692</v>
      </c>
      <c r="R111" s="4"/>
      <c r="S111" s="4">
        <f t="shared" si="5"/>
        <v>789116622</v>
      </c>
      <c r="T111" s="281"/>
      <c r="U111" s="109">
        <f>S111/درآمدها!$J$5</f>
        <v>1.6844179458385205E-4</v>
      </c>
      <c r="V111" s="332"/>
      <c r="W111" s="332"/>
      <c r="X111" s="332"/>
      <c r="Y111" s="332"/>
      <c r="Z111" s="332"/>
      <c r="AA111" s="332"/>
    </row>
    <row r="112" spans="1:27" s="269" customFormat="1" ht="30.75" x14ac:dyDescent="0.25">
      <c r="A112" s="331" t="s">
        <v>197</v>
      </c>
      <c r="C112" s="29">
        <f>IFERROR(_xlfn.XLOOKUP(A112,'درآمد سود سهام'!$A$8:$A$130,'درآمد سود سهام'!$M$8:$M$130),0)</f>
        <v>0</v>
      </c>
      <c r="D112" s="4"/>
      <c r="E112" s="29">
        <f>IFERROR(_xlfn.XLOOKUP(A112,'درآمد ناشی از تغییر قیمت  '!$A$7:$A$117,'درآمد ناشی از تغییر قیمت  '!$I$7:$I$117),0)</f>
        <v>8023509031</v>
      </c>
      <c r="F112" s="4"/>
      <c r="G112" s="29">
        <v>0</v>
      </c>
      <c r="H112" s="4"/>
      <c r="I112" s="4">
        <f t="shared" si="3"/>
        <v>8023509031</v>
      </c>
      <c r="K112" s="109">
        <f t="shared" si="4"/>
        <v>1.8790124183202157E-3</v>
      </c>
      <c r="M112" s="29">
        <v>16904071260</v>
      </c>
      <c r="N112" s="4"/>
      <c r="O112" s="29">
        <v>-6298961704</v>
      </c>
      <c r="P112" s="4"/>
      <c r="Q112" s="29">
        <v>-12418646327</v>
      </c>
      <c r="R112" s="4"/>
      <c r="S112" s="4">
        <f t="shared" si="5"/>
        <v>-1813536771</v>
      </c>
      <c r="T112" s="281"/>
      <c r="U112" s="109">
        <f>S112/درآمدها!$J$5</f>
        <v>-3.871105736903922E-4</v>
      </c>
      <c r="V112" s="332"/>
      <c r="W112" s="332"/>
      <c r="X112" s="332"/>
      <c r="Y112" s="332"/>
      <c r="Z112" s="332"/>
      <c r="AA112" s="332"/>
    </row>
    <row r="113" spans="1:27" s="269" customFormat="1" ht="30.75" x14ac:dyDescent="0.25">
      <c r="A113" s="331" t="s">
        <v>198</v>
      </c>
      <c r="C113" s="29">
        <f>IFERROR(_xlfn.XLOOKUP(A113,'درآمد سود سهام'!$A$8:$A$130,'درآمد سود سهام'!$M$8:$M$130),0)</f>
        <v>0</v>
      </c>
      <c r="D113" s="4"/>
      <c r="E113" s="29">
        <f>IFERROR(_xlfn.XLOOKUP(A113,'درآمد ناشی از تغییر قیمت  '!$A$7:$A$117,'درآمد ناشی از تغییر قیمت  '!$I$7:$I$117),0)</f>
        <v>0</v>
      </c>
      <c r="F113" s="4"/>
      <c r="G113" s="29">
        <v>0</v>
      </c>
      <c r="H113" s="4"/>
      <c r="I113" s="4">
        <f t="shared" si="3"/>
        <v>0</v>
      </c>
      <c r="K113" s="109">
        <f t="shared" si="4"/>
        <v>0</v>
      </c>
      <c r="M113" s="29">
        <v>0</v>
      </c>
      <c r="N113" s="4"/>
      <c r="O113" s="29">
        <v>0</v>
      </c>
      <c r="P113" s="4"/>
      <c r="Q113" s="29">
        <v>14972999276</v>
      </c>
      <c r="R113" s="4"/>
      <c r="S113" s="4">
        <f t="shared" si="5"/>
        <v>14972999276</v>
      </c>
      <c r="T113" s="281"/>
      <c r="U113" s="109">
        <f>S113/درآمدها!$J$5</f>
        <v>3.1960787519086853E-3</v>
      </c>
      <c r="V113" s="332"/>
      <c r="W113" s="332"/>
      <c r="X113" s="332"/>
      <c r="Y113" s="332"/>
      <c r="Z113" s="332"/>
      <c r="AA113" s="332"/>
    </row>
    <row r="114" spans="1:27" s="269" customFormat="1" ht="30.75" x14ac:dyDescent="0.25">
      <c r="A114" s="331" t="s">
        <v>199</v>
      </c>
      <c r="C114" s="29">
        <f>IFERROR(_xlfn.XLOOKUP(A114,'درآمد سود سهام'!$A$8:$A$130,'درآمد سود سهام'!$M$8:$M$130),0)</f>
        <v>0</v>
      </c>
      <c r="D114" s="4"/>
      <c r="E114" s="29">
        <f>IFERROR(_xlfn.XLOOKUP(A114,'درآمد ناشی از تغییر قیمت  '!$A$7:$A$117,'درآمد ناشی از تغییر قیمت  '!$I$7:$I$117),0)</f>
        <v>1231402944</v>
      </c>
      <c r="F114" s="4"/>
      <c r="G114" s="29">
        <v>0</v>
      </c>
      <c r="H114" s="4"/>
      <c r="I114" s="4">
        <f t="shared" si="3"/>
        <v>1231402944</v>
      </c>
      <c r="K114" s="109">
        <f t="shared" si="4"/>
        <v>2.8838023547954962E-4</v>
      </c>
      <c r="M114" s="29">
        <v>0</v>
      </c>
      <c r="N114" s="4"/>
      <c r="O114" s="29">
        <v>894103909</v>
      </c>
      <c r="P114" s="4"/>
      <c r="Q114" s="29">
        <v>-700883296</v>
      </c>
      <c r="R114" s="4"/>
      <c r="S114" s="4">
        <f t="shared" si="5"/>
        <v>193220613</v>
      </c>
      <c r="T114" s="281"/>
      <c r="U114" s="109">
        <f>S114/درآمدها!$J$5</f>
        <v>4.1244127796755464E-5</v>
      </c>
      <c r="V114" s="332"/>
      <c r="W114" s="332"/>
      <c r="X114" s="332"/>
      <c r="Y114" s="332"/>
      <c r="Z114" s="332"/>
      <c r="AA114" s="332"/>
    </row>
    <row r="115" spans="1:27" s="269" customFormat="1" ht="30.75" x14ac:dyDescent="0.25">
      <c r="A115" s="331" t="s">
        <v>200</v>
      </c>
      <c r="C115" s="29">
        <f>IFERROR(_xlfn.XLOOKUP(A115,'درآمد سود سهام'!$A$8:$A$130,'درآمد سود سهام'!$M$8:$M$130),0)</f>
        <v>0</v>
      </c>
      <c r="D115" s="4"/>
      <c r="E115" s="29">
        <f>IFERROR(_xlfn.XLOOKUP(A115,'درآمد ناشی از تغییر قیمت  '!$A$7:$A$117,'درآمد ناشی از تغییر قیمت  '!$I$7:$I$117),0)</f>
        <v>0</v>
      </c>
      <c r="F115" s="4"/>
      <c r="G115" s="29">
        <v>0</v>
      </c>
      <c r="H115" s="4"/>
      <c r="I115" s="4">
        <f t="shared" si="3"/>
        <v>0</v>
      </c>
      <c r="K115" s="109">
        <f t="shared" si="4"/>
        <v>0</v>
      </c>
      <c r="M115" s="29">
        <v>95041030</v>
      </c>
      <c r="N115" s="4"/>
      <c r="O115" s="29">
        <v>0</v>
      </c>
      <c r="P115" s="4"/>
      <c r="Q115" s="29">
        <v>-4506359191</v>
      </c>
      <c r="R115" s="4"/>
      <c r="S115" s="4">
        <f t="shared" si="5"/>
        <v>-4411318161</v>
      </c>
      <c r="T115" s="281"/>
      <c r="U115" s="109">
        <f>S115/درآمدها!$J$5</f>
        <v>-9.4162298297041582E-4</v>
      </c>
      <c r="V115" s="332"/>
      <c r="W115" s="332"/>
      <c r="X115" s="332"/>
      <c r="Y115" s="332"/>
      <c r="Z115" s="332"/>
      <c r="AA115" s="332"/>
    </row>
    <row r="116" spans="1:27" s="269" customFormat="1" ht="30.75" x14ac:dyDescent="0.25">
      <c r="A116" s="331" t="s">
        <v>201</v>
      </c>
      <c r="C116" s="29">
        <f>IFERROR(_xlfn.XLOOKUP(A116,'درآمد سود سهام'!$A$8:$A$130,'درآمد سود سهام'!$M$8:$M$130),0)</f>
        <v>0</v>
      </c>
      <c r="D116" s="4"/>
      <c r="E116" s="29">
        <f>IFERROR(_xlfn.XLOOKUP(A116,'درآمد ناشی از تغییر قیمت  '!$A$7:$A$117,'درآمد ناشی از تغییر قیمت  '!$I$7:$I$117),0)</f>
        <v>6781388021</v>
      </c>
      <c r="F116" s="4"/>
      <c r="G116" s="29">
        <v>0</v>
      </c>
      <c r="H116" s="4"/>
      <c r="I116" s="4">
        <f t="shared" si="3"/>
        <v>6781388021</v>
      </c>
      <c r="K116" s="109">
        <f t="shared" si="4"/>
        <v>1.5881221365458885E-3</v>
      </c>
      <c r="M116" s="29">
        <v>1433253440</v>
      </c>
      <c r="N116" s="4"/>
      <c r="O116" s="29">
        <v>6780656198</v>
      </c>
      <c r="P116" s="4"/>
      <c r="Q116" s="29">
        <v>-8124179965</v>
      </c>
      <c r="R116" s="4"/>
      <c r="S116" s="4">
        <f t="shared" si="5"/>
        <v>89729673</v>
      </c>
      <c r="T116" s="281"/>
      <c r="U116" s="109">
        <f>S116/درآمدها!$J$5</f>
        <v>1.9153350374543521E-5</v>
      </c>
      <c r="V116" s="332"/>
      <c r="W116" s="332"/>
      <c r="X116" s="332"/>
      <c r="Y116" s="332"/>
      <c r="Z116" s="332"/>
      <c r="AA116" s="332"/>
    </row>
    <row r="117" spans="1:27" s="269" customFormat="1" ht="30.75" x14ac:dyDescent="0.25">
      <c r="A117" s="331" t="s">
        <v>202</v>
      </c>
      <c r="C117" s="29">
        <f>IFERROR(_xlfn.XLOOKUP(A117,'درآمد سود سهام'!$A$8:$A$130,'درآمد سود سهام'!$M$8:$M$130),0)</f>
        <v>0</v>
      </c>
      <c r="D117" s="4"/>
      <c r="E117" s="29">
        <f>IFERROR(_xlfn.XLOOKUP(A117,'درآمد ناشی از تغییر قیمت  '!$A$7:$A$117,'درآمد ناشی از تغییر قیمت  '!$I$7:$I$117),0)</f>
        <v>0</v>
      </c>
      <c r="F117" s="4"/>
      <c r="G117" s="29">
        <v>0</v>
      </c>
      <c r="H117" s="4"/>
      <c r="I117" s="4">
        <f t="shared" si="3"/>
        <v>0</v>
      </c>
      <c r="K117" s="109">
        <f t="shared" si="4"/>
        <v>0</v>
      </c>
      <c r="M117" s="29">
        <v>10245517555</v>
      </c>
      <c r="N117" s="4"/>
      <c r="O117" s="29">
        <v>0</v>
      </c>
      <c r="P117" s="4"/>
      <c r="Q117" s="29">
        <v>-19625313835</v>
      </c>
      <c r="R117" s="4"/>
      <c r="S117" s="4">
        <f t="shared" si="5"/>
        <v>-9379796280</v>
      </c>
      <c r="T117" s="281"/>
      <c r="U117" s="109">
        <f>S117/درآمدها!$J$5</f>
        <v>-2.0021751844864063E-3</v>
      </c>
      <c r="V117" s="332"/>
      <c r="W117" s="332"/>
      <c r="X117" s="332"/>
      <c r="Y117" s="332"/>
      <c r="Z117" s="332"/>
      <c r="AA117" s="332"/>
    </row>
    <row r="118" spans="1:27" s="269" customFormat="1" ht="30.75" x14ac:dyDescent="0.25">
      <c r="A118" s="331" t="s">
        <v>338</v>
      </c>
      <c r="C118" s="29">
        <f>IFERROR(_xlfn.XLOOKUP(A118,'درآمد سود سهام'!$A$8:$A$130,'درآمد سود سهام'!$M$8:$M$130),0)</f>
        <v>0</v>
      </c>
      <c r="D118" s="4"/>
      <c r="E118" s="29">
        <f>IFERROR(_xlfn.XLOOKUP(A118,'درآمد ناشی از تغییر قیمت  '!$A$7:$A$117,'درآمد ناشی از تغییر قیمت  '!$I$7:$I$117),0)</f>
        <v>8235841000</v>
      </c>
      <c r="F118" s="4"/>
      <c r="G118" s="29">
        <v>0</v>
      </c>
      <c r="H118" s="4"/>
      <c r="I118" s="4">
        <f t="shared" si="3"/>
        <v>8235841000</v>
      </c>
      <c r="K118" s="109">
        <f t="shared" si="4"/>
        <v>1.928738093833995E-3</v>
      </c>
      <c r="M118" s="29">
        <v>0</v>
      </c>
      <c r="N118" s="4"/>
      <c r="O118" s="29">
        <v>13010068420</v>
      </c>
      <c r="P118" s="4"/>
      <c r="Q118" s="29">
        <v>0</v>
      </c>
      <c r="R118" s="4"/>
      <c r="S118" s="4">
        <f t="shared" si="5"/>
        <v>13010068420</v>
      </c>
      <c r="T118" s="281"/>
      <c r="U118" s="109">
        <f>S118/درآمدها!$J$5</f>
        <v>2.7770790922757938E-3</v>
      </c>
      <c r="V118" s="332"/>
      <c r="W118" s="332"/>
      <c r="X118" s="332"/>
      <c r="Y118" s="332"/>
      <c r="Z118" s="332"/>
      <c r="AA118" s="332"/>
    </row>
    <row r="119" spans="1:27" s="269" customFormat="1" ht="30.75" x14ac:dyDescent="0.25">
      <c r="A119" s="331" t="s">
        <v>203</v>
      </c>
      <c r="C119" s="29">
        <f>IFERROR(_xlfn.XLOOKUP(A119,'درآمد سود سهام'!$A$8:$A$130,'درآمد سود سهام'!$M$8:$M$130),0)</f>
        <v>0</v>
      </c>
      <c r="D119" s="4"/>
      <c r="E119" s="29">
        <f>IFERROR(_xlfn.XLOOKUP(A119,'درآمد ناشی از تغییر قیمت  '!$A$7:$A$117,'درآمد ناشی از تغییر قیمت  '!$I$7:$I$117),0)</f>
        <v>1461850783</v>
      </c>
      <c r="F119" s="4"/>
      <c r="G119" s="29">
        <v>0</v>
      </c>
      <c r="H119" s="4"/>
      <c r="I119" s="4">
        <f t="shared" si="3"/>
        <v>1461850783</v>
      </c>
      <c r="K119" s="109">
        <f t="shared" si="4"/>
        <v>3.4234843687161432E-4</v>
      </c>
      <c r="M119" s="29">
        <v>702000000</v>
      </c>
      <c r="N119" s="4"/>
      <c r="O119" s="29">
        <v>1906819258</v>
      </c>
      <c r="P119" s="4"/>
      <c r="Q119" s="29">
        <v>-347290488</v>
      </c>
      <c r="R119" s="4"/>
      <c r="S119" s="4">
        <f t="shared" si="5"/>
        <v>2261528770</v>
      </c>
      <c r="T119" s="281"/>
      <c r="U119" s="109">
        <f>S119/درآمدها!$J$5</f>
        <v>4.8273722020496435E-4</v>
      </c>
      <c r="V119" s="332"/>
      <c r="W119" s="332"/>
      <c r="X119" s="332"/>
      <c r="Y119" s="332"/>
      <c r="Z119" s="332"/>
      <c r="AA119" s="332"/>
    </row>
    <row r="120" spans="1:27" s="269" customFormat="1" ht="30.75" x14ac:dyDescent="0.25">
      <c r="A120" s="331" t="s">
        <v>204</v>
      </c>
      <c r="C120" s="29">
        <f>IFERROR(_xlfn.XLOOKUP(A120,'درآمد سود سهام'!$A$8:$A$130,'درآمد سود سهام'!$M$8:$M$130),0)</f>
        <v>0</v>
      </c>
      <c r="D120" s="4"/>
      <c r="E120" s="29">
        <f>IFERROR(_xlfn.XLOOKUP(A120,'درآمد ناشی از تغییر قیمت  '!$A$7:$A$117,'درآمد ناشی از تغییر قیمت  '!$I$7:$I$117),0)</f>
        <v>330075293</v>
      </c>
      <c r="F120" s="4"/>
      <c r="G120" s="29">
        <v>0</v>
      </c>
      <c r="H120" s="4"/>
      <c r="I120" s="4">
        <f t="shared" si="3"/>
        <v>330075293</v>
      </c>
      <c r="K120" s="109">
        <f t="shared" si="4"/>
        <v>7.7299791416871375E-5</v>
      </c>
      <c r="M120" s="29">
        <v>434883460</v>
      </c>
      <c r="N120" s="4"/>
      <c r="O120" s="29">
        <v>1869433377</v>
      </c>
      <c r="P120" s="4"/>
      <c r="Q120" s="29">
        <v>-78476180</v>
      </c>
      <c r="R120" s="4"/>
      <c r="S120" s="4">
        <f t="shared" si="5"/>
        <v>2225840657</v>
      </c>
      <c r="T120" s="281"/>
      <c r="U120" s="109">
        <f>S120/درآمدها!$J$5</f>
        <v>4.7511937306876336E-4</v>
      </c>
      <c r="V120" s="332"/>
      <c r="W120" s="332"/>
      <c r="X120" s="332"/>
      <c r="Y120" s="332"/>
      <c r="Z120" s="332"/>
      <c r="AA120" s="332"/>
    </row>
    <row r="121" spans="1:27" s="269" customFormat="1" ht="30.75" x14ac:dyDescent="0.25">
      <c r="A121" s="331" t="s">
        <v>205</v>
      </c>
      <c r="C121" s="29">
        <f>IFERROR(_xlfn.XLOOKUP(A121,'درآمد سود سهام'!$A$8:$A$130,'درآمد سود سهام'!$M$8:$M$130),0)</f>
        <v>0</v>
      </c>
      <c r="D121" s="4"/>
      <c r="E121" s="29">
        <f>IFERROR(_xlfn.XLOOKUP(A121,'درآمد ناشی از تغییر قیمت  '!$A$7:$A$117,'درآمد ناشی از تغییر قیمت  '!$I$7:$I$117),0)</f>
        <v>0</v>
      </c>
      <c r="F121" s="4"/>
      <c r="G121" s="29">
        <v>0</v>
      </c>
      <c r="H121" s="4"/>
      <c r="I121" s="4">
        <f t="shared" si="3"/>
        <v>0</v>
      </c>
      <c r="K121" s="109">
        <f t="shared" si="4"/>
        <v>0</v>
      </c>
      <c r="M121" s="29">
        <v>2213133750</v>
      </c>
      <c r="N121" s="4"/>
      <c r="O121" s="29">
        <v>0</v>
      </c>
      <c r="P121" s="4"/>
      <c r="Q121" s="29">
        <v>-8223926188</v>
      </c>
      <c r="R121" s="4"/>
      <c r="S121" s="4">
        <f t="shared" si="5"/>
        <v>-6010792438</v>
      </c>
      <c r="T121" s="281"/>
      <c r="U121" s="109">
        <f>S121/درآمدها!$J$5</f>
        <v>-1.283040601225312E-3</v>
      </c>
      <c r="V121" s="332"/>
      <c r="W121" s="332"/>
      <c r="X121" s="332"/>
      <c r="Y121" s="332"/>
      <c r="Z121" s="332"/>
      <c r="AA121" s="332"/>
    </row>
    <row r="122" spans="1:27" s="269" customFormat="1" ht="30.75" x14ac:dyDescent="0.25">
      <c r="A122" s="331" t="s">
        <v>206</v>
      </c>
      <c r="C122" s="29">
        <f>IFERROR(_xlfn.XLOOKUP(A122,'درآمد سود سهام'!$A$8:$A$130,'درآمد سود سهام'!$M$8:$M$130),0)</f>
        <v>0</v>
      </c>
      <c r="D122" s="4"/>
      <c r="E122" s="29">
        <f>IFERROR(_xlfn.XLOOKUP(A122,'درآمد ناشی از تغییر قیمت  '!$A$7:$A$117,'درآمد ناشی از تغییر قیمت  '!$I$7:$I$117),0)</f>
        <v>10747772074</v>
      </c>
      <c r="F122" s="4"/>
      <c r="G122" s="29">
        <v>0</v>
      </c>
      <c r="H122" s="4"/>
      <c r="I122" s="4">
        <f t="shared" si="3"/>
        <v>10747772074</v>
      </c>
      <c r="K122" s="109">
        <f t="shared" si="4"/>
        <v>2.5170031115181804E-3</v>
      </c>
      <c r="M122" s="29">
        <v>8005097100</v>
      </c>
      <c r="N122" s="4"/>
      <c r="O122" s="29">
        <v>-15192346775</v>
      </c>
      <c r="P122" s="4"/>
      <c r="Q122" s="29">
        <v>-1818596654</v>
      </c>
      <c r="R122" s="4"/>
      <c r="S122" s="4">
        <f t="shared" si="5"/>
        <v>-9005846329</v>
      </c>
      <c r="T122" s="281"/>
      <c r="U122" s="109">
        <f>S122/درآمدها!$J$5</f>
        <v>-1.9223532683400454E-3</v>
      </c>
      <c r="V122" s="332"/>
      <c r="W122" s="332"/>
      <c r="X122" s="332"/>
      <c r="Y122" s="332"/>
      <c r="Z122" s="332"/>
      <c r="AA122" s="332"/>
    </row>
    <row r="123" spans="1:27" s="269" customFormat="1" ht="30.75" x14ac:dyDescent="0.25">
      <c r="A123" s="331" t="s">
        <v>207</v>
      </c>
      <c r="C123" s="29">
        <f>IFERROR(_xlfn.XLOOKUP(A123,'درآمد سود سهام'!$A$8:$A$130,'درآمد سود سهام'!$M$8:$M$130),0)</f>
        <v>0</v>
      </c>
      <c r="D123" s="4"/>
      <c r="E123" s="29">
        <f>IFERROR(_xlfn.XLOOKUP(A123,'درآمد ناشی از تغییر قیمت  '!$A$7:$A$117,'درآمد ناشی از تغییر قیمت  '!$I$7:$I$117),0)</f>
        <v>0</v>
      </c>
      <c r="F123" s="4"/>
      <c r="G123" s="29">
        <v>0</v>
      </c>
      <c r="H123" s="4"/>
      <c r="I123" s="4">
        <f t="shared" si="3"/>
        <v>0</v>
      </c>
      <c r="K123" s="109">
        <f t="shared" si="4"/>
        <v>0</v>
      </c>
      <c r="M123" s="29">
        <v>5977641040</v>
      </c>
      <c r="N123" s="4"/>
      <c r="O123" s="29">
        <v>0</v>
      </c>
      <c r="P123" s="4"/>
      <c r="Q123" s="29">
        <v>-29296226557</v>
      </c>
      <c r="R123" s="4"/>
      <c r="S123" s="4">
        <f t="shared" si="5"/>
        <v>-23318585517</v>
      </c>
      <c r="T123" s="281"/>
      <c r="U123" s="109">
        <f>S123/درآمدها!$J$5</f>
        <v>-4.977495445078208E-3</v>
      </c>
      <c r="V123" s="332"/>
      <c r="W123" s="332"/>
      <c r="X123" s="332"/>
      <c r="Y123" s="332"/>
      <c r="Z123" s="332"/>
      <c r="AA123" s="332"/>
    </row>
    <row r="124" spans="1:27" s="269" customFormat="1" ht="30.75" x14ac:dyDescent="0.25">
      <c r="A124" s="331" t="s">
        <v>208</v>
      </c>
      <c r="C124" s="29">
        <f>IFERROR(_xlfn.XLOOKUP(A124,'درآمد سود سهام'!$A$8:$A$130,'درآمد سود سهام'!$M$8:$M$130),0)</f>
        <v>0</v>
      </c>
      <c r="D124" s="4"/>
      <c r="E124" s="29">
        <f>IFERROR(_xlfn.XLOOKUP(A124,'درآمد ناشی از تغییر قیمت  '!$A$7:$A$117,'درآمد ناشی از تغییر قیمت  '!$I$7:$I$117),0)</f>
        <v>1459247187</v>
      </c>
      <c r="F124" s="4"/>
      <c r="G124" s="29">
        <v>0</v>
      </c>
      <c r="H124" s="4"/>
      <c r="I124" s="4">
        <f t="shared" si="3"/>
        <v>1459247187</v>
      </c>
      <c r="K124" s="109">
        <f t="shared" si="4"/>
        <v>3.4173870499527604E-4</v>
      </c>
      <c r="M124" s="29">
        <v>5644295040</v>
      </c>
      <c r="N124" s="4"/>
      <c r="O124" s="29">
        <v>5498432081</v>
      </c>
      <c r="P124" s="4"/>
      <c r="Q124" s="29">
        <v>-929587891</v>
      </c>
      <c r="R124" s="4"/>
      <c r="S124" s="4">
        <f t="shared" si="5"/>
        <v>10213139230</v>
      </c>
      <c r="T124" s="281"/>
      <c r="U124" s="109">
        <f>S124/درآمدها!$J$5</f>
        <v>2.1800573606925505E-3</v>
      </c>
      <c r="V124" s="332"/>
      <c r="W124" s="332"/>
      <c r="X124" s="332"/>
      <c r="Y124" s="332"/>
      <c r="Z124" s="332"/>
      <c r="AA124" s="332"/>
    </row>
    <row r="125" spans="1:27" s="269" customFormat="1" ht="30.75" x14ac:dyDescent="0.25">
      <c r="A125" s="331" t="s">
        <v>209</v>
      </c>
      <c r="C125" s="29">
        <f>IFERROR(_xlfn.XLOOKUP(A125,'درآمد سود سهام'!$A$8:$A$130,'درآمد سود سهام'!$M$8:$M$130),0)</f>
        <v>0</v>
      </c>
      <c r="D125" s="4"/>
      <c r="E125" s="29">
        <f>IFERROR(_xlfn.XLOOKUP(A125,'درآمد ناشی از تغییر قیمت  '!$A$7:$A$117,'درآمد ناشی از تغییر قیمت  '!$I$7:$I$117),0)</f>
        <v>0</v>
      </c>
      <c r="F125" s="4"/>
      <c r="G125" s="29">
        <v>0</v>
      </c>
      <c r="H125" s="4"/>
      <c r="I125" s="4">
        <f t="shared" si="3"/>
        <v>0</v>
      </c>
      <c r="K125" s="109">
        <f t="shared" si="4"/>
        <v>0</v>
      </c>
      <c r="M125" s="29">
        <v>309744270</v>
      </c>
      <c r="N125" s="4"/>
      <c r="O125" s="29">
        <v>0</v>
      </c>
      <c r="P125" s="4"/>
      <c r="Q125" s="29">
        <v>-5134399207</v>
      </c>
      <c r="R125" s="4"/>
      <c r="S125" s="4">
        <f t="shared" si="5"/>
        <v>-4824654937</v>
      </c>
      <c r="T125" s="281"/>
      <c r="U125" s="109">
        <f>S125/درآمدها!$J$5</f>
        <v>-1.0298522590696634E-3</v>
      </c>
      <c r="V125" s="332"/>
      <c r="W125" s="332"/>
      <c r="X125" s="332"/>
      <c r="Y125" s="332"/>
      <c r="Z125" s="332"/>
      <c r="AA125" s="332"/>
    </row>
    <row r="126" spans="1:27" s="269" customFormat="1" ht="30.75" x14ac:dyDescent="0.25">
      <c r="A126" s="331" t="s">
        <v>210</v>
      </c>
      <c r="C126" s="29">
        <f>IFERROR(_xlfn.XLOOKUP(A126,'درآمد سود سهام'!$A$8:$A$130,'درآمد سود سهام'!$M$8:$M$130),0)</f>
        <v>0</v>
      </c>
      <c r="D126" s="4"/>
      <c r="E126" s="29">
        <f>IFERROR(_xlfn.XLOOKUP(A126,'درآمد ناشی از تغییر قیمت  '!$A$7:$A$117,'درآمد ناشی از تغییر قیمت  '!$I$7:$I$117),0)</f>
        <v>0</v>
      </c>
      <c r="F126" s="4"/>
      <c r="G126" s="29">
        <v>0</v>
      </c>
      <c r="H126" s="4"/>
      <c r="I126" s="4">
        <f t="shared" si="3"/>
        <v>0</v>
      </c>
      <c r="K126" s="109">
        <f t="shared" si="4"/>
        <v>0</v>
      </c>
      <c r="M126" s="29">
        <v>4143530040</v>
      </c>
      <c r="N126" s="4"/>
      <c r="O126" s="29">
        <v>0</v>
      </c>
      <c r="P126" s="4"/>
      <c r="Q126" s="29">
        <v>-16946385191</v>
      </c>
      <c r="R126" s="4"/>
      <c r="S126" s="4">
        <f t="shared" si="5"/>
        <v>-12802855151</v>
      </c>
      <c r="T126" s="281"/>
      <c r="U126" s="109">
        <f>S126/درآمدها!$J$5</f>
        <v>-2.7328481460267024E-3</v>
      </c>
      <c r="V126" s="332"/>
      <c r="W126" s="332"/>
      <c r="X126" s="332"/>
      <c r="Y126" s="332"/>
      <c r="Z126" s="332"/>
      <c r="AA126" s="332"/>
    </row>
    <row r="127" spans="1:27" s="269" customFormat="1" ht="30.75" x14ac:dyDescent="0.25">
      <c r="A127" s="331" t="s">
        <v>322</v>
      </c>
      <c r="C127" s="29">
        <v>1924266120</v>
      </c>
      <c r="D127" s="4"/>
      <c r="E127" s="29">
        <f>IFERROR(_xlfn.XLOOKUP(A127,'درآمد ناشی از تغییر قیمت  '!$A$7:$A$117,'درآمد ناشی از تغییر قیمت  '!$I$7:$I$117),0)</f>
        <v>67636704</v>
      </c>
      <c r="F127" s="4"/>
      <c r="G127" s="29">
        <v>0</v>
      </c>
      <c r="H127" s="4"/>
      <c r="I127" s="4">
        <f t="shared" si="3"/>
        <v>1991902824</v>
      </c>
      <c r="K127" s="109">
        <f t="shared" si="4"/>
        <v>4.6648045486360307E-4</v>
      </c>
      <c r="M127" s="29">
        <v>1832634400</v>
      </c>
      <c r="N127" s="4"/>
      <c r="O127" s="29">
        <v>995409713</v>
      </c>
      <c r="P127" s="4"/>
      <c r="Q127" s="29">
        <v>0</v>
      </c>
      <c r="R127" s="4"/>
      <c r="S127" s="4">
        <f t="shared" si="5"/>
        <v>2828044113</v>
      </c>
      <c r="T127" s="281"/>
      <c r="U127" s="109">
        <f>S127/درآمدها!$J$5</f>
        <v>6.036634031972249E-4</v>
      </c>
      <c r="V127" s="332"/>
      <c r="W127" s="332"/>
      <c r="X127" s="332"/>
      <c r="Y127" s="332"/>
      <c r="Z127" s="332"/>
      <c r="AA127" s="332"/>
    </row>
    <row r="128" spans="1:27" s="269" customFormat="1" ht="30.75" x14ac:dyDescent="0.25">
      <c r="A128" s="331" t="s">
        <v>211</v>
      </c>
      <c r="C128" s="29">
        <f>IFERROR(_xlfn.XLOOKUP(A128,'درآمد سود سهام'!$A$8:$A$130,'درآمد سود سهام'!$M$8:$M$130),0)</f>
        <v>0</v>
      </c>
      <c r="D128" s="4"/>
      <c r="E128" s="29">
        <f>IFERROR(_xlfn.XLOOKUP(A128,'درآمد ناشی از تغییر قیمت  '!$A$7:$A$117,'درآمد ناشی از تغییر قیمت  '!$I$7:$I$117),0)</f>
        <v>0</v>
      </c>
      <c r="F128" s="4"/>
      <c r="G128" s="29">
        <v>0</v>
      </c>
      <c r="H128" s="4"/>
      <c r="I128" s="4">
        <f t="shared" si="3"/>
        <v>0</v>
      </c>
      <c r="K128" s="109">
        <f t="shared" si="4"/>
        <v>0</v>
      </c>
      <c r="M128" s="29">
        <v>792213000</v>
      </c>
      <c r="N128" s="4"/>
      <c r="O128" s="29">
        <v>0</v>
      </c>
      <c r="P128" s="4"/>
      <c r="Q128" s="29">
        <v>-9583868821</v>
      </c>
      <c r="R128" s="4"/>
      <c r="S128" s="4">
        <f t="shared" si="5"/>
        <v>-8791655821</v>
      </c>
      <c r="T128" s="281"/>
      <c r="U128" s="109">
        <f>S128/درآمدها!$J$5</f>
        <v>-1.8766329875291984E-3</v>
      </c>
      <c r="V128" s="332"/>
      <c r="W128" s="332"/>
      <c r="X128" s="332"/>
      <c r="Y128" s="332"/>
      <c r="Z128" s="332"/>
      <c r="AA128" s="332"/>
    </row>
    <row r="129" spans="1:27" s="269" customFormat="1" ht="30.75" x14ac:dyDescent="0.25">
      <c r="A129" s="331" t="s">
        <v>212</v>
      </c>
      <c r="C129" s="29">
        <f>IFERROR(_xlfn.XLOOKUP(A129,'درآمد سود سهام'!$A$8:$A$130,'درآمد سود سهام'!$M$8:$M$130),0)</f>
        <v>0</v>
      </c>
      <c r="D129" s="4"/>
      <c r="E129" s="29">
        <f>IFERROR(_xlfn.XLOOKUP(A129,'درآمد ناشی از تغییر قیمت  '!$A$7:$A$117,'درآمد ناشی از تغییر قیمت  '!$I$7:$I$117),0)</f>
        <v>0</v>
      </c>
      <c r="F129" s="4"/>
      <c r="G129" s="29">
        <v>0</v>
      </c>
      <c r="H129" s="4"/>
      <c r="I129" s="4">
        <f t="shared" si="3"/>
        <v>0</v>
      </c>
      <c r="K129" s="109">
        <f t="shared" si="4"/>
        <v>0</v>
      </c>
      <c r="M129" s="29">
        <v>4717999660</v>
      </c>
      <c r="N129" s="4"/>
      <c r="O129" s="29">
        <v>0</v>
      </c>
      <c r="P129" s="4"/>
      <c r="Q129" s="29">
        <v>-15955102637</v>
      </c>
      <c r="R129" s="4"/>
      <c r="S129" s="4">
        <f t="shared" si="5"/>
        <v>-11237102977</v>
      </c>
      <c r="T129" s="281"/>
      <c r="U129" s="109">
        <f>S129/درآمدها!$J$5</f>
        <v>-2.3986287179861565E-3</v>
      </c>
      <c r="V129" s="332"/>
      <c r="W129" s="332"/>
      <c r="X129" s="332"/>
      <c r="Y129" s="332"/>
      <c r="Z129" s="332"/>
      <c r="AA129" s="332"/>
    </row>
    <row r="130" spans="1:27" s="269" customFormat="1" ht="30.75" x14ac:dyDescent="0.25">
      <c r="A130" s="331" t="s">
        <v>213</v>
      </c>
      <c r="C130" s="29">
        <f>IFERROR(_xlfn.XLOOKUP(A130,'درآمد سود سهام'!$A$8:$A$130,'درآمد سود سهام'!$M$8:$M$130),0)</f>
        <v>0</v>
      </c>
      <c r="D130" s="4"/>
      <c r="E130" s="29">
        <f>IFERROR(_xlfn.XLOOKUP(A130,'درآمد ناشی از تغییر قیمت  '!$A$7:$A$117,'درآمد ناشی از تغییر قیمت  '!$I$7:$I$117),0)</f>
        <v>8213787425</v>
      </c>
      <c r="F130" s="4"/>
      <c r="G130" s="29">
        <v>0</v>
      </c>
      <c r="H130" s="4"/>
      <c r="I130" s="4">
        <f t="shared" si="3"/>
        <v>8213787425</v>
      </c>
      <c r="K130" s="109">
        <f t="shared" si="4"/>
        <v>1.9235734032811145E-3</v>
      </c>
      <c r="M130" s="29">
        <v>1398617145</v>
      </c>
      <c r="N130" s="4"/>
      <c r="O130" s="29">
        <v>6391152509</v>
      </c>
      <c r="P130" s="4"/>
      <c r="Q130" s="29">
        <v>-163749695</v>
      </c>
      <c r="R130" s="4"/>
      <c r="S130" s="4">
        <f t="shared" si="5"/>
        <v>7626019959</v>
      </c>
      <c r="T130" s="281"/>
      <c r="U130" s="109">
        <f>S130/درآمدها!$J$5</f>
        <v>1.6278208462655269E-3</v>
      </c>
      <c r="V130" s="332"/>
      <c r="W130" s="332"/>
      <c r="X130" s="332"/>
      <c r="Y130" s="332"/>
      <c r="Z130" s="332"/>
      <c r="AA130" s="332"/>
    </row>
    <row r="131" spans="1:27" s="269" customFormat="1" ht="30.75" x14ac:dyDescent="0.25">
      <c r="A131" s="331" t="s">
        <v>214</v>
      </c>
      <c r="C131" s="29">
        <f>IFERROR(_xlfn.XLOOKUP(A131,'درآمد سود سهام'!$A$8:$A$130,'درآمد سود سهام'!$M$8:$M$130),0)</f>
        <v>0</v>
      </c>
      <c r="D131" s="4"/>
      <c r="E131" s="29">
        <f>IFERROR(_xlfn.XLOOKUP(A131,'درآمد ناشی از تغییر قیمت  '!$A$7:$A$117,'درآمد ناشی از تغییر قیمت  '!$I$7:$I$117),0)</f>
        <v>5490535309</v>
      </c>
      <c r="F131" s="4"/>
      <c r="G131" s="29">
        <v>0</v>
      </c>
      <c r="H131" s="4"/>
      <c r="I131" s="4">
        <f t="shared" si="3"/>
        <v>5490535309</v>
      </c>
      <c r="K131" s="109">
        <f t="shared" si="4"/>
        <v>1.2858194574189698E-3</v>
      </c>
      <c r="M131" s="29">
        <v>0</v>
      </c>
      <c r="N131" s="4"/>
      <c r="O131" s="29">
        <v>16218082540</v>
      </c>
      <c r="P131" s="4"/>
      <c r="Q131" s="29">
        <v>-808414576</v>
      </c>
      <c r="R131" s="4"/>
      <c r="S131" s="4">
        <f t="shared" si="5"/>
        <v>15409667964</v>
      </c>
      <c r="T131" s="281"/>
      <c r="U131" s="109">
        <f>S131/درآمدها!$J$5</f>
        <v>3.2892883680727407E-3</v>
      </c>
      <c r="V131" s="332"/>
      <c r="W131" s="332"/>
      <c r="X131" s="332"/>
      <c r="Y131" s="332"/>
      <c r="Z131" s="332"/>
      <c r="AA131" s="332"/>
    </row>
    <row r="132" spans="1:27" s="269" customFormat="1" ht="30.75" x14ac:dyDescent="0.25">
      <c r="A132" s="331" t="s">
        <v>323</v>
      </c>
      <c r="C132" s="29">
        <f>IFERROR(_xlfn.XLOOKUP(A132,'درآمد سود سهام'!$A$8:$A$130,'درآمد سود سهام'!$M$8:$M$130),0)</f>
        <v>0</v>
      </c>
      <c r="D132" s="4"/>
      <c r="E132" s="29">
        <f>IFERROR(_xlfn.XLOOKUP(A132,'درآمد ناشی از تغییر قیمت  '!$A$7:$A$117,'درآمد ناشی از تغییر قیمت  '!$I$7:$I$117),0)</f>
        <v>44815232927</v>
      </c>
      <c r="F132" s="4"/>
      <c r="G132" s="29">
        <v>0</v>
      </c>
      <c r="H132" s="4"/>
      <c r="I132" s="4">
        <f t="shared" si="3"/>
        <v>44815232927</v>
      </c>
      <c r="K132" s="109">
        <f t="shared" si="4"/>
        <v>1.04952058849058E-2</v>
      </c>
      <c r="M132" s="29">
        <v>0</v>
      </c>
      <c r="N132" s="4"/>
      <c r="O132" s="29">
        <v>106205625352</v>
      </c>
      <c r="P132" s="4"/>
      <c r="Q132" s="29">
        <v>0</v>
      </c>
      <c r="R132" s="4"/>
      <c r="S132" s="4">
        <f t="shared" si="5"/>
        <v>106205625352</v>
      </c>
      <c r="T132" s="281"/>
      <c r="U132" s="109">
        <f>S132/درآمدها!$J$5</f>
        <v>2.2670243700925533E-2</v>
      </c>
      <c r="V132" s="332"/>
      <c r="W132" s="332"/>
      <c r="X132" s="332"/>
      <c r="Y132" s="332"/>
      <c r="Z132" s="332"/>
      <c r="AA132" s="332"/>
    </row>
    <row r="133" spans="1:27" s="269" customFormat="1" ht="30.75" x14ac:dyDescent="0.25">
      <c r="A133" s="331" t="s">
        <v>215</v>
      </c>
      <c r="C133" s="29">
        <f>IFERROR(_xlfn.XLOOKUP(A133,'درآمد سود سهام'!$A$8:$A$130,'درآمد سود سهام'!$M$8:$M$130),0)</f>
        <v>0</v>
      </c>
      <c r="D133" s="4"/>
      <c r="E133" s="29">
        <f>IFERROR(_xlfn.XLOOKUP(A133,'درآمد ناشی از تغییر قیمت  '!$A$7:$A$117,'درآمد ناشی از تغییر قیمت  '!$I$7:$I$117),0)</f>
        <v>0</v>
      </c>
      <c r="F133" s="4"/>
      <c r="G133" s="29">
        <v>0</v>
      </c>
      <c r="H133" s="4"/>
      <c r="I133" s="4">
        <f t="shared" si="3"/>
        <v>0</v>
      </c>
      <c r="K133" s="109">
        <f t="shared" si="4"/>
        <v>0</v>
      </c>
      <c r="M133" s="29">
        <v>178278860</v>
      </c>
      <c r="N133" s="4"/>
      <c r="O133" s="29">
        <v>0</v>
      </c>
      <c r="P133" s="4"/>
      <c r="Q133" s="29">
        <v>-1525571630</v>
      </c>
      <c r="R133" s="4"/>
      <c r="S133" s="4">
        <f t="shared" si="5"/>
        <v>-1347292770</v>
      </c>
      <c r="T133" s="281"/>
      <c r="U133" s="109">
        <f>S133/درآمدها!$J$5</f>
        <v>-2.8758792513262893E-4</v>
      </c>
      <c r="V133" s="332"/>
      <c r="W133" s="332"/>
      <c r="X133" s="332"/>
      <c r="Y133" s="332"/>
      <c r="Z133" s="332"/>
      <c r="AA133" s="332"/>
    </row>
    <row r="134" spans="1:27" s="269" customFormat="1" ht="30.75" x14ac:dyDescent="0.25">
      <c r="A134" s="331" t="s">
        <v>216</v>
      </c>
      <c r="C134" s="29">
        <f>IFERROR(_xlfn.XLOOKUP(A134,'درآمد سود سهام'!$A$8:$A$130,'درآمد سود سهام'!$M$8:$M$130),0)</f>
        <v>0</v>
      </c>
      <c r="D134" s="4"/>
      <c r="E134" s="29">
        <f>IFERROR(_xlfn.XLOOKUP(A134,'درآمد ناشی از تغییر قیمت  '!$A$7:$A$117,'درآمد ناشی از تغییر قیمت  '!$I$7:$I$117),0)</f>
        <v>0</v>
      </c>
      <c r="F134" s="4"/>
      <c r="G134" s="29">
        <v>0</v>
      </c>
      <c r="H134" s="4"/>
      <c r="I134" s="4">
        <f t="shared" si="3"/>
        <v>0</v>
      </c>
      <c r="K134" s="109">
        <f t="shared" si="4"/>
        <v>0</v>
      </c>
      <c r="M134" s="29">
        <v>0</v>
      </c>
      <c r="N134" s="4"/>
      <c r="O134" s="29">
        <v>0</v>
      </c>
      <c r="P134" s="4"/>
      <c r="Q134" s="29">
        <v>-8024268753</v>
      </c>
      <c r="R134" s="4"/>
      <c r="S134" s="4">
        <f t="shared" si="5"/>
        <v>-8024268753</v>
      </c>
      <c r="T134" s="281"/>
      <c r="U134" s="109">
        <f>S134/درآمدها!$J$5</f>
        <v>-1.7128294998434955E-3</v>
      </c>
      <c r="V134" s="332"/>
      <c r="W134" s="332"/>
      <c r="X134" s="332"/>
      <c r="Y134" s="332"/>
      <c r="Z134" s="332"/>
      <c r="AA134" s="332"/>
    </row>
    <row r="135" spans="1:27" s="269" customFormat="1" ht="30.75" x14ac:dyDescent="0.25">
      <c r="A135" s="331" t="s">
        <v>307</v>
      </c>
      <c r="C135" s="29">
        <f>IFERROR(_xlfn.XLOOKUP(A135,'درآمد سود سهام'!$A$8:$A$130,'درآمد سود سهام'!$M$8:$M$130),0)</f>
        <v>0</v>
      </c>
      <c r="D135" s="4"/>
      <c r="E135" s="29">
        <f>IFERROR(_xlfn.XLOOKUP(A135,'درآمد ناشی از تغییر قیمت  '!$A$7:$A$117,'درآمد ناشی از تغییر قیمت  '!$I$7:$I$117),0)</f>
        <v>0</v>
      </c>
      <c r="F135" s="4"/>
      <c r="G135" s="29">
        <v>0</v>
      </c>
      <c r="H135" s="4"/>
      <c r="I135" s="4">
        <f t="shared" si="3"/>
        <v>0</v>
      </c>
      <c r="K135" s="109">
        <f t="shared" si="4"/>
        <v>0</v>
      </c>
      <c r="M135" s="29">
        <v>0</v>
      </c>
      <c r="N135" s="4"/>
      <c r="O135" s="29">
        <v>0</v>
      </c>
      <c r="P135" s="4"/>
      <c r="Q135" s="29">
        <v>2248291575</v>
      </c>
      <c r="R135" s="4"/>
      <c r="S135" s="4">
        <f t="shared" si="5"/>
        <v>2248291575</v>
      </c>
      <c r="T135" s="281"/>
      <c r="U135" s="109">
        <f>S135/درآمدها!$J$5</f>
        <v>4.7991165954777622E-4</v>
      </c>
      <c r="V135" s="332"/>
      <c r="W135" s="332"/>
      <c r="X135" s="332"/>
      <c r="Y135" s="332"/>
      <c r="Z135" s="332"/>
      <c r="AA135" s="332"/>
    </row>
    <row r="136" spans="1:27" s="269" customFormat="1" ht="30.75" x14ac:dyDescent="0.25">
      <c r="A136" s="331" t="s">
        <v>217</v>
      </c>
      <c r="C136" s="29">
        <f>IFERROR(_xlfn.XLOOKUP(A136,'درآمد سود سهام'!$A$8:$A$130,'درآمد سود سهام'!$M$8:$M$130),0)</f>
        <v>0</v>
      </c>
      <c r="D136" s="4"/>
      <c r="E136" s="29">
        <f>IFERROR(_xlfn.XLOOKUP(A136,'درآمد ناشی از تغییر قیمت  '!$A$7:$A$117,'درآمد ناشی از تغییر قیمت  '!$I$7:$I$117),0)</f>
        <v>8931783783</v>
      </c>
      <c r="F136" s="4"/>
      <c r="G136" s="29">
        <v>-5860416671</v>
      </c>
      <c r="H136" s="4"/>
      <c r="I136" s="4">
        <f t="shared" si="3"/>
        <v>3071367112</v>
      </c>
      <c r="K136" s="109">
        <f t="shared" si="4"/>
        <v>7.1927842573251506E-4</v>
      </c>
      <c r="M136" s="29">
        <v>2309559852</v>
      </c>
      <c r="N136" s="4"/>
      <c r="O136" s="29">
        <v>-169</v>
      </c>
      <c r="P136" s="4"/>
      <c r="Q136" s="29">
        <v>-6228464468</v>
      </c>
      <c r="R136" s="4"/>
      <c r="S136" s="4">
        <f t="shared" si="5"/>
        <v>-3918904785</v>
      </c>
      <c r="T136" s="281"/>
      <c r="U136" s="109">
        <f>S136/درآمدها!$J$5</f>
        <v>-8.3651432042530836E-4</v>
      </c>
      <c r="V136" s="332"/>
      <c r="W136" s="332"/>
      <c r="X136" s="332"/>
      <c r="Y136" s="332"/>
      <c r="Z136" s="332"/>
      <c r="AA136" s="332"/>
    </row>
    <row r="137" spans="1:27" s="269" customFormat="1" ht="30.75" x14ac:dyDescent="0.25">
      <c r="A137" s="331" t="s">
        <v>218</v>
      </c>
      <c r="C137" s="29">
        <f>IFERROR(_xlfn.XLOOKUP(A137,'درآمد سود سهام'!$A$8:$A$130,'درآمد سود سهام'!$M$8:$M$130),0)</f>
        <v>0</v>
      </c>
      <c r="D137" s="4"/>
      <c r="E137" s="29">
        <f>IFERROR(_xlfn.XLOOKUP(A137,'درآمد ناشی از تغییر قیمت  '!$A$7:$A$117,'درآمد ناشی از تغییر قیمت  '!$I$7:$I$117),0)</f>
        <v>34673647565</v>
      </c>
      <c r="F137" s="4"/>
      <c r="G137" s="29">
        <v>0</v>
      </c>
      <c r="H137" s="4"/>
      <c r="I137" s="4">
        <f t="shared" si="3"/>
        <v>34673647565</v>
      </c>
      <c r="K137" s="109">
        <f t="shared" si="4"/>
        <v>8.1201646450908705E-3</v>
      </c>
      <c r="M137" s="29">
        <v>10298868300</v>
      </c>
      <c r="N137" s="4"/>
      <c r="O137" s="29">
        <v>38924698823</v>
      </c>
      <c r="P137" s="4"/>
      <c r="Q137" s="29">
        <v>-855926038</v>
      </c>
      <c r="R137" s="4"/>
      <c r="S137" s="4">
        <f t="shared" si="5"/>
        <v>48367641085</v>
      </c>
      <c r="T137" s="281"/>
      <c r="U137" s="109">
        <f>S137/درآمدها!$J$5</f>
        <v>1.0324370361755038E-2</v>
      </c>
      <c r="V137" s="332"/>
      <c r="W137" s="332"/>
      <c r="X137" s="332"/>
      <c r="Y137" s="332"/>
      <c r="Z137" s="332"/>
      <c r="AA137" s="332"/>
    </row>
    <row r="138" spans="1:27" s="269" customFormat="1" ht="30.75" x14ac:dyDescent="0.25">
      <c r="A138" s="331" t="s">
        <v>324</v>
      </c>
      <c r="C138" s="29">
        <f>IFERROR(_xlfn.XLOOKUP(A138,'درآمد سود سهام'!$A$8:$A$130,'درآمد سود سهام'!$M$8:$M$130),0)</f>
        <v>0</v>
      </c>
      <c r="D138" s="4"/>
      <c r="E138" s="29">
        <f>IFERROR(_xlfn.XLOOKUP(A138,'درآمد ناشی از تغییر قیمت  '!$A$7:$A$117,'درآمد ناشی از تغییر قیمت  '!$I$7:$I$117),0)</f>
        <v>30522869578</v>
      </c>
      <c r="F138" s="4"/>
      <c r="G138" s="29">
        <v>0</v>
      </c>
      <c r="H138" s="4"/>
      <c r="I138" s="4">
        <f t="shared" si="3"/>
        <v>30522869578</v>
      </c>
      <c r="K138" s="109">
        <f t="shared" si="4"/>
        <v>7.148100757192296E-3</v>
      </c>
      <c r="M138" s="29">
        <v>0</v>
      </c>
      <c r="N138" s="4"/>
      <c r="O138" s="29">
        <v>34668682987</v>
      </c>
      <c r="P138" s="4"/>
      <c r="Q138" s="29">
        <v>0</v>
      </c>
      <c r="R138" s="4"/>
      <c r="S138" s="4">
        <f t="shared" si="5"/>
        <v>34668682987</v>
      </c>
      <c r="T138" s="281"/>
      <c r="U138" s="109">
        <f>S138/درآمدها!$J$5</f>
        <v>7.4002435323038233E-3</v>
      </c>
      <c r="V138" s="332"/>
      <c r="W138" s="332"/>
      <c r="X138" s="332"/>
      <c r="Y138" s="332"/>
      <c r="Z138" s="332"/>
      <c r="AA138" s="332"/>
    </row>
    <row r="139" spans="1:27" s="269" customFormat="1" ht="30.75" x14ac:dyDescent="0.25">
      <c r="A139" s="331" t="s">
        <v>219</v>
      </c>
      <c r="C139" s="29">
        <f>IFERROR(_xlfn.XLOOKUP(A139,'درآمد سود سهام'!$A$8:$A$130,'درآمد سود سهام'!$M$8:$M$130),0)</f>
        <v>0</v>
      </c>
      <c r="D139" s="4"/>
      <c r="E139" s="29">
        <f>IFERROR(_xlfn.XLOOKUP(A139,'درآمد ناشی از تغییر قیمت  '!$A$7:$A$117,'درآمد ناشی از تغییر قیمت  '!$I$7:$I$117),0)</f>
        <v>0</v>
      </c>
      <c r="F139" s="4"/>
      <c r="G139" s="29">
        <v>0</v>
      </c>
      <c r="H139" s="4"/>
      <c r="I139" s="4">
        <f t="shared" si="3"/>
        <v>0</v>
      </c>
      <c r="K139" s="109">
        <f t="shared" si="4"/>
        <v>0</v>
      </c>
      <c r="M139" s="29">
        <v>0</v>
      </c>
      <c r="N139" s="4"/>
      <c r="O139" s="29">
        <v>0</v>
      </c>
      <c r="P139" s="4"/>
      <c r="Q139" s="29">
        <v>-2253123039</v>
      </c>
      <c r="R139" s="4"/>
      <c r="S139" s="4">
        <f t="shared" si="5"/>
        <v>-2253123039</v>
      </c>
      <c r="T139" s="281"/>
      <c r="U139" s="109">
        <f>S139/درآمدها!$J$5</f>
        <v>-4.8094296524320648E-4</v>
      </c>
      <c r="V139" s="332"/>
      <c r="W139" s="332"/>
      <c r="X139" s="332"/>
      <c r="Y139" s="332"/>
      <c r="Z139" s="332"/>
      <c r="AA139" s="332"/>
    </row>
    <row r="140" spans="1:27" s="269" customFormat="1" ht="30.75" x14ac:dyDescent="0.25">
      <c r="A140" s="331" t="s">
        <v>82</v>
      </c>
      <c r="C140" s="29">
        <f>IFERROR(_xlfn.XLOOKUP(A140,'درآمد سود سهام'!$A$8:$A$130,'درآمد سود سهام'!$M$8:$M$130),0)</f>
        <v>0</v>
      </c>
      <c r="D140" s="4"/>
      <c r="E140" s="29">
        <f>IFERROR(_xlfn.XLOOKUP(A140,'درآمد ناشی از تغییر قیمت  '!$A$7:$A$117,'درآمد ناشی از تغییر قیمت  '!$I$7:$I$117),0)</f>
        <v>20779265845</v>
      </c>
      <c r="F140" s="4"/>
      <c r="G140" s="29">
        <v>0</v>
      </c>
      <c r="H140" s="4"/>
      <c r="I140" s="4">
        <f t="shared" ref="I140:I203" si="6">G140+E140+C140</f>
        <v>20779265845</v>
      </c>
      <c r="K140" s="109">
        <f t="shared" ref="K140:K200" si="7">I140/4270067059042</f>
        <v>4.8662621822294942E-3</v>
      </c>
      <c r="M140" s="29">
        <v>5111818520</v>
      </c>
      <c r="N140" s="4"/>
      <c r="O140" s="29">
        <v>16850649842</v>
      </c>
      <c r="P140" s="4"/>
      <c r="Q140" s="29">
        <v>-10017129448</v>
      </c>
      <c r="R140" s="4"/>
      <c r="S140" s="4">
        <f t="shared" ref="S140:S200" si="8">Q140+O140+M140</f>
        <v>11945338914</v>
      </c>
      <c r="T140" s="281"/>
      <c r="U140" s="109">
        <f>S140/درآمدها!$J$5</f>
        <v>2.5498060330890896E-3</v>
      </c>
      <c r="V140" s="332"/>
      <c r="W140" s="332"/>
      <c r="X140" s="332"/>
      <c r="Y140" s="332"/>
      <c r="Z140" s="332"/>
      <c r="AA140" s="332"/>
    </row>
    <row r="141" spans="1:27" s="269" customFormat="1" ht="30.75" x14ac:dyDescent="0.25">
      <c r="A141" s="331" t="s">
        <v>220</v>
      </c>
      <c r="C141" s="29">
        <f>IFERROR(_xlfn.XLOOKUP(A141,'درآمد سود سهام'!$A$8:$A$130,'درآمد سود سهام'!$M$8:$M$130),0)</f>
        <v>0</v>
      </c>
      <c r="D141" s="4"/>
      <c r="E141" s="29">
        <f>IFERROR(_xlfn.XLOOKUP(A141,'درآمد ناشی از تغییر قیمت  '!$A$7:$A$117,'درآمد ناشی از تغییر قیمت  '!$I$7:$I$117),0)</f>
        <v>6645591052</v>
      </c>
      <c r="F141" s="4"/>
      <c r="G141" s="29">
        <v>-6584608984</v>
      </c>
      <c r="H141" s="4"/>
      <c r="I141" s="4">
        <f t="shared" si="6"/>
        <v>60982068</v>
      </c>
      <c r="K141" s="109">
        <f t="shared" si="7"/>
        <v>1.4281290470806207E-5</v>
      </c>
      <c r="M141" s="29">
        <v>738515000</v>
      </c>
      <c r="N141" s="4"/>
      <c r="O141" s="29">
        <v>0</v>
      </c>
      <c r="P141" s="4"/>
      <c r="Q141" s="29">
        <v>-7283532109</v>
      </c>
      <c r="R141" s="4"/>
      <c r="S141" s="4">
        <f t="shared" si="8"/>
        <v>-6545017109</v>
      </c>
      <c r="T141" s="281"/>
      <c r="U141" s="109">
        <f>S141/درآمدها!$J$5</f>
        <v>-1.397074141750844E-3</v>
      </c>
      <c r="V141" s="332"/>
      <c r="W141" s="332"/>
      <c r="X141" s="332"/>
      <c r="Y141" s="332"/>
      <c r="Z141" s="332"/>
      <c r="AA141" s="332"/>
    </row>
    <row r="142" spans="1:27" s="269" customFormat="1" ht="30.75" x14ac:dyDescent="0.25">
      <c r="A142" s="331" t="s">
        <v>120</v>
      </c>
      <c r="C142" s="29">
        <f>IFERROR(_xlfn.XLOOKUP(A142,'درآمد سود سهام'!$A$8:$A$130,'درآمد سود سهام'!$M$8:$M$130),0)</f>
        <v>0</v>
      </c>
      <c r="D142" s="4"/>
      <c r="E142" s="29">
        <f>IFERROR(_xlfn.XLOOKUP(A142,'درآمد ناشی از تغییر قیمت  '!$A$7:$A$117,'درآمد ناشی از تغییر قیمت  '!$I$7:$I$117),0)</f>
        <v>0</v>
      </c>
      <c r="F142" s="4"/>
      <c r="G142" s="29">
        <v>0</v>
      </c>
      <c r="H142" s="4"/>
      <c r="I142" s="4">
        <f t="shared" si="6"/>
        <v>0</v>
      </c>
      <c r="K142" s="109">
        <f t="shared" si="7"/>
        <v>0</v>
      </c>
      <c r="M142" s="29">
        <v>1304465250</v>
      </c>
      <c r="N142" s="4"/>
      <c r="O142" s="29">
        <v>0</v>
      </c>
      <c r="P142" s="4"/>
      <c r="Q142" s="29">
        <v>-20118335261</v>
      </c>
      <c r="R142" s="4"/>
      <c r="S142" s="4">
        <f t="shared" si="8"/>
        <v>-18813870011</v>
      </c>
      <c r="T142" s="281"/>
      <c r="U142" s="109">
        <f>S142/درآمدها!$J$5</f>
        <v>-4.0159362245954016E-3</v>
      </c>
      <c r="V142" s="332"/>
      <c r="W142" s="332"/>
      <c r="X142" s="332"/>
      <c r="Y142" s="332"/>
      <c r="Z142" s="332"/>
      <c r="AA142" s="332"/>
    </row>
    <row r="143" spans="1:27" s="269" customFormat="1" ht="30.75" x14ac:dyDescent="0.25">
      <c r="A143" s="331" t="s">
        <v>221</v>
      </c>
      <c r="C143" s="29">
        <f>IFERROR(_xlfn.XLOOKUP(A143,'درآمد سود سهام'!$A$8:$A$130,'درآمد سود سهام'!$M$8:$M$130),0)</f>
        <v>0</v>
      </c>
      <c r="D143" s="4"/>
      <c r="E143" s="29">
        <f>IFERROR(_xlfn.XLOOKUP(A143,'درآمد ناشی از تغییر قیمت  '!$A$7:$A$117,'درآمد ناشی از تغییر قیمت  '!$I$7:$I$117),0)</f>
        <v>0</v>
      </c>
      <c r="F143" s="4"/>
      <c r="G143" s="29">
        <v>0</v>
      </c>
      <c r="H143" s="4"/>
      <c r="I143" s="4">
        <f t="shared" si="6"/>
        <v>0</v>
      </c>
      <c r="K143" s="109">
        <f t="shared" si="7"/>
        <v>0</v>
      </c>
      <c r="M143" s="29">
        <v>11960687333</v>
      </c>
      <c r="N143" s="4"/>
      <c r="O143" s="29">
        <v>0</v>
      </c>
      <c r="P143" s="4"/>
      <c r="Q143" s="29">
        <v>-46992056969</v>
      </c>
      <c r="R143" s="4"/>
      <c r="S143" s="4">
        <f t="shared" si="8"/>
        <v>-35031369636</v>
      </c>
      <c r="T143" s="281"/>
      <c r="U143" s="109">
        <f>S143/درآمدها!$J$5</f>
        <v>-7.4776612273896627E-3</v>
      </c>
      <c r="V143" s="332"/>
      <c r="W143" s="332"/>
      <c r="X143" s="332"/>
      <c r="Y143" s="332"/>
      <c r="Z143" s="332"/>
      <c r="AA143" s="332"/>
    </row>
    <row r="144" spans="1:27" s="269" customFormat="1" ht="30.75" x14ac:dyDescent="0.25">
      <c r="A144" s="331" t="s">
        <v>81</v>
      </c>
      <c r="C144" s="29">
        <f>IFERROR(_xlfn.XLOOKUP(A144,'درآمد سود سهام'!$A$8:$A$130,'درآمد سود سهام'!$M$8:$M$130),0)</f>
        <v>0</v>
      </c>
      <c r="D144" s="4"/>
      <c r="E144" s="29">
        <f>IFERROR(_xlfn.XLOOKUP(A144,'درآمد ناشی از تغییر قیمت  '!$A$7:$A$117,'درآمد ناشی از تغییر قیمت  '!$I$7:$I$117),0)</f>
        <v>44037670182</v>
      </c>
      <c r="F144" s="4"/>
      <c r="G144" s="29">
        <v>0</v>
      </c>
      <c r="H144" s="4"/>
      <c r="I144" s="4">
        <f t="shared" si="6"/>
        <v>44037670182</v>
      </c>
      <c r="K144" s="109">
        <f t="shared" si="7"/>
        <v>1.0313109741157076E-2</v>
      </c>
      <c r="M144" s="29">
        <v>5033938980</v>
      </c>
      <c r="N144" s="4"/>
      <c r="O144" s="29">
        <v>96706891043</v>
      </c>
      <c r="P144" s="4"/>
      <c r="Q144" s="29">
        <v>3684292620</v>
      </c>
      <c r="R144" s="4"/>
      <c r="S144" s="4">
        <f t="shared" si="8"/>
        <v>105425122643</v>
      </c>
      <c r="T144" s="281"/>
      <c r="U144" s="109">
        <f>S144/درآمدها!$J$5</f>
        <v>2.2503640599031274E-2</v>
      </c>
      <c r="V144" s="332"/>
      <c r="W144" s="332"/>
      <c r="X144" s="332"/>
      <c r="Y144" s="332"/>
      <c r="Z144" s="332"/>
      <c r="AA144" s="332"/>
    </row>
    <row r="145" spans="1:27" s="269" customFormat="1" ht="30.75" x14ac:dyDescent="0.25">
      <c r="A145" s="331" t="s">
        <v>222</v>
      </c>
      <c r="C145" s="29">
        <f>IFERROR(_xlfn.XLOOKUP(A145,'درآمد سود سهام'!$A$8:$A$130,'درآمد سود سهام'!$M$8:$M$130),0)</f>
        <v>0</v>
      </c>
      <c r="D145" s="4"/>
      <c r="E145" s="29">
        <f>IFERROR(_xlfn.XLOOKUP(A145,'درآمد ناشی از تغییر قیمت  '!$A$7:$A$117,'درآمد ناشی از تغییر قیمت  '!$I$7:$I$117),0)</f>
        <v>93684483342</v>
      </c>
      <c r="F145" s="4"/>
      <c r="G145" s="29">
        <v>-4386109851</v>
      </c>
      <c r="H145" s="4"/>
      <c r="I145" s="4">
        <f t="shared" si="6"/>
        <v>89298373491</v>
      </c>
      <c r="K145" s="109">
        <f t="shared" si="7"/>
        <v>2.0912639604080203E-2</v>
      </c>
      <c r="M145" s="29">
        <v>27662084000</v>
      </c>
      <c r="N145" s="4"/>
      <c r="O145" s="29">
        <v>23454039531</v>
      </c>
      <c r="P145" s="4"/>
      <c r="Q145" s="29">
        <v>-33000719079</v>
      </c>
      <c r="R145" s="4"/>
      <c r="S145" s="4">
        <f t="shared" si="8"/>
        <v>18115404452</v>
      </c>
      <c r="T145" s="281"/>
      <c r="U145" s="109">
        <f>S145/درآمدها!$J$5</f>
        <v>3.8668444567464492E-3</v>
      </c>
      <c r="V145" s="332"/>
      <c r="W145" s="332"/>
      <c r="X145" s="332"/>
      <c r="Y145" s="332"/>
      <c r="Z145" s="332"/>
      <c r="AA145" s="332"/>
    </row>
    <row r="146" spans="1:27" s="269" customFormat="1" ht="30.75" x14ac:dyDescent="0.25">
      <c r="A146" s="331" t="s">
        <v>223</v>
      </c>
      <c r="C146" s="29">
        <f>IFERROR(_xlfn.XLOOKUP(A146,'درآمد سود سهام'!$A$8:$A$130,'درآمد سود سهام'!$M$8:$M$130),0)</f>
        <v>0</v>
      </c>
      <c r="D146" s="4"/>
      <c r="E146" s="29">
        <f>IFERROR(_xlfn.XLOOKUP(A146,'درآمد ناشی از تغییر قیمت  '!$A$7:$A$117,'درآمد ناشی از تغییر قیمت  '!$I$7:$I$117),0)</f>
        <v>0</v>
      </c>
      <c r="F146" s="4"/>
      <c r="G146" s="29">
        <v>0</v>
      </c>
      <c r="H146" s="4"/>
      <c r="I146" s="4">
        <f t="shared" si="6"/>
        <v>0</v>
      </c>
      <c r="K146" s="109">
        <f t="shared" si="7"/>
        <v>0</v>
      </c>
      <c r="M146" s="29">
        <v>0</v>
      </c>
      <c r="N146" s="4"/>
      <c r="O146" s="29">
        <v>0</v>
      </c>
      <c r="P146" s="4"/>
      <c r="Q146" s="29">
        <v>-1629241684</v>
      </c>
      <c r="R146" s="4"/>
      <c r="S146" s="4">
        <f t="shared" si="8"/>
        <v>-1629241684</v>
      </c>
      <c r="T146" s="281"/>
      <c r="U146" s="109">
        <f>S146/درآمدها!$J$5</f>
        <v>-3.4777165429392923E-4</v>
      </c>
      <c r="V146" s="332"/>
      <c r="W146" s="332"/>
      <c r="X146" s="332"/>
      <c r="Y146" s="332"/>
      <c r="Z146" s="332"/>
      <c r="AA146" s="332"/>
    </row>
    <row r="147" spans="1:27" s="269" customFormat="1" ht="30.75" x14ac:dyDescent="0.25">
      <c r="A147" s="331" t="s">
        <v>224</v>
      </c>
      <c r="C147" s="29">
        <f>IFERROR(_xlfn.XLOOKUP(A147,'درآمد سود سهام'!$A$8:$A$130,'درآمد سود سهام'!$M$8:$M$130),0)</f>
        <v>0</v>
      </c>
      <c r="D147" s="4"/>
      <c r="E147" s="29">
        <f>IFERROR(_xlfn.XLOOKUP(A147,'درآمد ناشی از تغییر قیمت  '!$A$7:$A$117,'درآمد ناشی از تغییر قیمت  '!$I$7:$I$117),0)</f>
        <v>0</v>
      </c>
      <c r="F147" s="4"/>
      <c r="G147" s="29">
        <v>0</v>
      </c>
      <c r="H147" s="4"/>
      <c r="I147" s="4">
        <f t="shared" si="6"/>
        <v>0</v>
      </c>
      <c r="K147" s="109">
        <f t="shared" si="7"/>
        <v>0</v>
      </c>
      <c r="M147" s="29">
        <v>0</v>
      </c>
      <c r="N147" s="4"/>
      <c r="O147" s="29">
        <v>0</v>
      </c>
      <c r="P147" s="4"/>
      <c r="Q147" s="29">
        <v>-24629076819</v>
      </c>
      <c r="R147" s="4"/>
      <c r="S147" s="4">
        <f t="shared" si="8"/>
        <v>-24629076819</v>
      </c>
      <c r="T147" s="281"/>
      <c r="U147" s="109">
        <f>S147/درآمدها!$J$5</f>
        <v>-5.2572278706047972E-3</v>
      </c>
      <c r="V147" s="332"/>
      <c r="W147" s="332"/>
      <c r="X147" s="332"/>
      <c r="Y147" s="332"/>
      <c r="Z147" s="332"/>
      <c r="AA147" s="332"/>
    </row>
    <row r="148" spans="1:27" s="269" customFormat="1" ht="30.75" x14ac:dyDescent="0.25">
      <c r="A148" s="331" t="s">
        <v>225</v>
      </c>
      <c r="C148" s="29">
        <f>IFERROR(_xlfn.XLOOKUP(A148,'درآمد سود سهام'!$A$8:$A$130,'درآمد سود سهام'!$M$8:$M$130),0)</f>
        <v>0</v>
      </c>
      <c r="D148" s="4"/>
      <c r="E148" s="29">
        <f>IFERROR(_xlfn.XLOOKUP(A148,'درآمد ناشی از تغییر قیمت  '!$A$7:$A$117,'درآمد ناشی از تغییر قیمت  '!$I$7:$I$117),0)</f>
        <v>0</v>
      </c>
      <c r="F148" s="4"/>
      <c r="G148" s="29">
        <v>0</v>
      </c>
      <c r="H148" s="4"/>
      <c r="I148" s="4">
        <f t="shared" si="6"/>
        <v>0</v>
      </c>
      <c r="K148" s="109">
        <f t="shared" si="7"/>
        <v>0</v>
      </c>
      <c r="M148" s="29">
        <v>0</v>
      </c>
      <c r="N148" s="4"/>
      <c r="O148" s="29">
        <v>0</v>
      </c>
      <c r="P148" s="4"/>
      <c r="Q148" s="29">
        <v>-4200925760</v>
      </c>
      <c r="R148" s="4"/>
      <c r="S148" s="4">
        <f t="shared" si="8"/>
        <v>-4200925760</v>
      </c>
      <c r="T148" s="281"/>
      <c r="U148" s="109">
        <f>S148/درآمدها!$J$5</f>
        <v>-8.9671343145010139E-4</v>
      </c>
      <c r="V148" s="332"/>
      <c r="W148" s="332"/>
      <c r="X148" s="332"/>
      <c r="Y148" s="332"/>
      <c r="Z148" s="332"/>
      <c r="AA148" s="332"/>
    </row>
    <row r="149" spans="1:27" s="269" customFormat="1" ht="30.75" x14ac:dyDescent="0.25">
      <c r="A149" s="331" t="s">
        <v>91</v>
      </c>
      <c r="C149" s="29">
        <f>IFERROR(_xlfn.XLOOKUP(A149,'درآمد سود سهام'!$A$8:$A$130,'درآمد سود سهام'!$M$8:$M$130),0)</f>
        <v>0</v>
      </c>
      <c r="D149" s="4"/>
      <c r="E149" s="29">
        <f>IFERROR(_xlfn.XLOOKUP(A149,'درآمد ناشی از تغییر قیمت  '!$A$7:$A$117,'درآمد ناشی از تغییر قیمت  '!$I$7:$I$117),0)</f>
        <v>7471500199</v>
      </c>
      <c r="F149" s="4"/>
      <c r="G149" s="29">
        <v>1263020785</v>
      </c>
      <c r="H149" s="4"/>
      <c r="I149" s="4">
        <f t="shared" si="6"/>
        <v>8734520984</v>
      </c>
      <c r="K149" s="109">
        <f t="shared" si="7"/>
        <v>2.0455231412594282E-3</v>
      </c>
      <c r="M149" s="29">
        <v>24964710679</v>
      </c>
      <c r="N149" s="4"/>
      <c r="O149" s="29">
        <v>0</v>
      </c>
      <c r="P149" s="4"/>
      <c r="Q149" s="29">
        <v>-44314309264</v>
      </c>
      <c r="R149" s="4"/>
      <c r="S149" s="4">
        <f t="shared" si="8"/>
        <v>-19349598585</v>
      </c>
      <c r="T149" s="281"/>
      <c r="U149" s="109">
        <f>S149/درآمدها!$J$5</f>
        <v>-4.1302907824625253E-3</v>
      </c>
      <c r="V149" s="332"/>
      <c r="W149" s="332"/>
      <c r="X149" s="332"/>
      <c r="Y149" s="332"/>
      <c r="Z149" s="332"/>
      <c r="AA149" s="332"/>
    </row>
    <row r="150" spans="1:27" s="269" customFormat="1" ht="30.75" x14ac:dyDescent="0.25">
      <c r="A150" s="331" t="s">
        <v>86</v>
      </c>
      <c r="C150" s="29">
        <f>IFERROR(_xlfn.XLOOKUP(A150,'درآمد سود سهام'!$A$8:$A$130,'درآمد سود سهام'!$M$8:$M$130),0)</f>
        <v>0</v>
      </c>
      <c r="D150" s="4"/>
      <c r="E150" s="29">
        <f>IFERROR(_xlfn.XLOOKUP(A150,'درآمد ناشی از تغییر قیمت  '!$A$7:$A$117,'درآمد ناشی از تغییر قیمت  '!$I$7:$I$117),0)</f>
        <v>20807776856</v>
      </c>
      <c r="F150" s="4"/>
      <c r="G150" s="29">
        <v>0</v>
      </c>
      <c r="H150" s="4"/>
      <c r="I150" s="4">
        <f t="shared" si="6"/>
        <v>20807776856</v>
      </c>
      <c r="K150" s="109">
        <f t="shared" si="7"/>
        <v>4.8729391291265287E-3</v>
      </c>
      <c r="M150" s="29">
        <v>5528339000</v>
      </c>
      <c r="N150" s="4"/>
      <c r="O150" s="29">
        <v>19450654216</v>
      </c>
      <c r="P150" s="4"/>
      <c r="Q150" s="29">
        <v>-2476191279</v>
      </c>
      <c r="R150" s="4"/>
      <c r="S150" s="4">
        <f t="shared" si="8"/>
        <v>22502801937</v>
      </c>
      <c r="T150" s="281"/>
      <c r="U150" s="109">
        <f>S150/درآمدها!$J$5</f>
        <v>4.8033614243564397E-3</v>
      </c>
      <c r="V150" s="332"/>
      <c r="W150" s="332"/>
      <c r="X150" s="332"/>
      <c r="Y150" s="332"/>
      <c r="Z150" s="332"/>
      <c r="AA150" s="332"/>
    </row>
    <row r="151" spans="1:27" s="269" customFormat="1" ht="30.75" x14ac:dyDescent="0.25">
      <c r="A151" s="331" t="s">
        <v>228</v>
      </c>
      <c r="C151" s="29">
        <f>IFERROR(_xlfn.XLOOKUP(A151,'درآمد سود سهام'!$A$8:$A$130,'درآمد سود سهام'!$M$8:$M$130),0)</f>
        <v>0</v>
      </c>
      <c r="D151" s="4"/>
      <c r="E151" s="29">
        <f>IFERROR(_xlfn.XLOOKUP(A151,'درآمد ناشی از تغییر قیمت  '!$A$7:$A$117,'درآمد ناشی از تغییر قیمت  '!$I$7:$I$117),0)</f>
        <v>0</v>
      </c>
      <c r="F151" s="4"/>
      <c r="G151" s="29">
        <v>0</v>
      </c>
      <c r="H151" s="4"/>
      <c r="I151" s="4">
        <f t="shared" si="6"/>
        <v>0</v>
      </c>
      <c r="K151" s="109">
        <f t="shared" si="7"/>
        <v>0</v>
      </c>
      <c r="M151" s="29">
        <v>11058137370</v>
      </c>
      <c r="N151" s="4"/>
      <c r="O151" s="29">
        <v>0</v>
      </c>
      <c r="P151" s="4"/>
      <c r="Q151" s="29">
        <v>-16435278830</v>
      </c>
      <c r="R151" s="4"/>
      <c r="S151" s="4">
        <f t="shared" si="8"/>
        <v>-5377141460</v>
      </c>
      <c r="T151" s="281"/>
      <c r="U151" s="109">
        <f>S151/درآمدها!$J$5</f>
        <v>-1.147783904181446E-3</v>
      </c>
      <c r="V151" s="332"/>
      <c r="W151" s="332"/>
      <c r="X151" s="332"/>
      <c r="Y151" s="332"/>
      <c r="Z151" s="332"/>
      <c r="AA151" s="332"/>
    </row>
    <row r="152" spans="1:27" s="269" customFormat="1" ht="30.75" x14ac:dyDescent="0.25">
      <c r="A152" s="331" t="s">
        <v>229</v>
      </c>
      <c r="C152" s="29">
        <f>IFERROR(_xlfn.XLOOKUP(A152,'درآمد سود سهام'!$A$8:$A$130,'درآمد سود سهام'!$M$8:$M$130),0)</f>
        <v>0</v>
      </c>
      <c r="D152" s="4"/>
      <c r="E152" s="29">
        <f>IFERROR(_xlfn.XLOOKUP(A152,'درآمد ناشی از تغییر قیمت  '!$A$7:$A$117,'درآمد ناشی از تغییر قیمت  '!$I$7:$I$117),0)</f>
        <v>0</v>
      </c>
      <c r="F152" s="4"/>
      <c r="G152" s="29">
        <v>0</v>
      </c>
      <c r="H152" s="4"/>
      <c r="I152" s="4">
        <f t="shared" si="6"/>
        <v>0</v>
      </c>
      <c r="K152" s="109">
        <f t="shared" si="7"/>
        <v>0</v>
      </c>
      <c r="M152" s="29">
        <v>71564680</v>
      </c>
      <c r="N152" s="4"/>
      <c r="O152" s="29">
        <v>0</v>
      </c>
      <c r="P152" s="4"/>
      <c r="Q152" s="29">
        <v>-5913139354</v>
      </c>
      <c r="R152" s="4"/>
      <c r="S152" s="4">
        <f t="shared" si="8"/>
        <v>-5841574674</v>
      </c>
      <c r="T152" s="281"/>
      <c r="U152" s="109">
        <f>S152/درآمدها!$J$5</f>
        <v>-1.2469200291210449E-3</v>
      </c>
      <c r="V152" s="332"/>
      <c r="W152" s="332"/>
      <c r="X152" s="332"/>
      <c r="Y152" s="332"/>
      <c r="Z152" s="332"/>
      <c r="AA152" s="332"/>
    </row>
    <row r="153" spans="1:27" s="269" customFormat="1" ht="30.75" x14ac:dyDescent="0.25">
      <c r="A153" s="331" t="s">
        <v>230</v>
      </c>
      <c r="C153" s="29">
        <f>IFERROR(_xlfn.XLOOKUP(A153,'درآمد سود سهام'!$A$8:$A$130,'درآمد سود سهام'!$M$8:$M$130),0)</f>
        <v>0</v>
      </c>
      <c r="D153" s="4"/>
      <c r="E153" s="29">
        <f>IFERROR(_xlfn.XLOOKUP(A153,'درآمد ناشی از تغییر قیمت  '!$A$7:$A$117,'درآمد ناشی از تغییر قیمت  '!$I$7:$I$117),0)</f>
        <v>18797376333</v>
      </c>
      <c r="F153" s="4"/>
      <c r="G153" s="29">
        <v>0</v>
      </c>
      <c r="H153" s="4"/>
      <c r="I153" s="4">
        <f t="shared" si="6"/>
        <v>18797376333</v>
      </c>
      <c r="K153" s="109">
        <f t="shared" si="7"/>
        <v>4.4021267284774764E-3</v>
      </c>
      <c r="M153" s="29">
        <v>3608966000</v>
      </c>
      <c r="N153" s="4"/>
      <c r="O153" s="29">
        <v>7309155165</v>
      </c>
      <c r="P153" s="4"/>
      <c r="Q153" s="29">
        <v>-880188998</v>
      </c>
      <c r="R153" s="4"/>
      <c r="S153" s="4">
        <f t="shared" si="8"/>
        <v>10037932167</v>
      </c>
      <c r="T153" s="281"/>
      <c r="U153" s="109">
        <f>S153/درآمدها!$J$5</f>
        <v>2.1426583358935443E-3</v>
      </c>
      <c r="V153" s="332"/>
      <c r="W153" s="332"/>
      <c r="X153" s="332"/>
      <c r="Y153" s="332"/>
      <c r="Z153" s="332"/>
      <c r="AA153" s="332"/>
    </row>
    <row r="154" spans="1:27" s="269" customFormat="1" ht="30.75" x14ac:dyDescent="0.25">
      <c r="A154" s="331" t="s">
        <v>107</v>
      </c>
      <c r="C154" s="29">
        <f>IFERROR(_xlfn.XLOOKUP(A154,'درآمد سود سهام'!$A$8:$A$130,'درآمد سود سهام'!$M$8:$M$130),0)</f>
        <v>0</v>
      </c>
      <c r="D154" s="4"/>
      <c r="E154" s="29">
        <f>IFERROR(_xlfn.XLOOKUP(A154,'درآمد ناشی از تغییر قیمت  '!$A$7:$A$117,'درآمد ناشی از تغییر قیمت  '!$I$7:$I$117),0)</f>
        <v>2218041562</v>
      </c>
      <c r="F154" s="4"/>
      <c r="G154" s="29">
        <v>0</v>
      </c>
      <c r="H154" s="4"/>
      <c r="I154" s="4">
        <f t="shared" si="6"/>
        <v>2218041562</v>
      </c>
      <c r="K154" s="109">
        <f t="shared" si="7"/>
        <v>5.1943951496106556E-4</v>
      </c>
      <c r="M154" s="29">
        <v>0</v>
      </c>
      <c r="N154" s="4"/>
      <c r="O154" s="29">
        <v>3835336933</v>
      </c>
      <c r="P154" s="4"/>
      <c r="Q154" s="29">
        <v>0</v>
      </c>
      <c r="R154" s="4"/>
      <c r="S154" s="4">
        <f t="shared" si="8"/>
        <v>3835336933</v>
      </c>
      <c r="T154" s="281"/>
      <c r="U154" s="109">
        <f>S154/درآمدها!$J$5</f>
        <v>8.1867624862709738E-4</v>
      </c>
      <c r="V154" s="332"/>
      <c r="W154" s="332"/>
      <c r="X154" s="332"/>
      <c r="Y154" s="332"/>
      <c r="Z154" s="332"/>
      <c r="AA154" s="332"/>
    </row>
    <row r="155" spans="1:27" s="269" customFormat="1" ht="30.75" x14ac:dyDescent="0.25">
      <c r="A155" s="331" t="s">
        <v>231</v>
      </c>
      <c r="C155" s="29">
        <f>IFERROR(_xlfn.XLOOKUP(A155,'درآمد سود سهام'!$A$8:$A$130,'درآمد سود سهام'!$M$8:$M$130),0)</f>
        <v>0</v>
      </c>
      <c r="D155" s="4"/>
      <c r="E155" s="29">
        <f>IFERROR(_xlfn.XLOOKUP(A155,'درآمد ناشی از تغییر قیمت  '!$A$7:$A$117,'درآمد ناشی از تغییر قیمت  '!$I$7:$I$117),0)</f>
        <v>-9349341458</v>
      </c>
      <c r="F155" s="4"/>
      <c r="G155" s="29">
        <v>10111078068</v>
      </c>
      <c r="H155" s="4"/>
      <c r="I155" s="4">
        <f t="shared" si="6"/>
        <v>761736610</v>
      </c>
      <c r="K155" s="109">
        <f t="shared" si="7"/>
        <v>1.7838984715403918E-4</v>
      </c>
      <c r="M155" s="29">
        <v>39092130</v>
      </c>
      <c r="N155" s="4"/>
      <c r="O155" s="29">
        <v>0</v>
      </c>
      <c r="P155" s="4"/>
      <c r="Q155" s="29">
        <v>10072164517</v>
      </c>
      <c r="R155" s="4"/>
      <c r="S155" s="4">
        <f t="shared" si="8"/>
        <v>10111256647</v>
      </c>
      <c r="T155" s="281"/>
      <c r="U155" s="109">
        <f>S155/درآمدها!$J$5</f>
        <v>2.1583098969604302E-3</v>
      </c>
      <c r="V155" s="332"/>
      <c r="W155" s="332"/>
      <c r="X155" s="332"/>
      <c r="Y155" s="332"/>
      <c r="Z155" s="332"/>
      <c r="AA155" s="332"/>
    </row>
    <row r="156" spans="1:27" s="269" customFormat="1" ht="30.75" x14ac:dyDescent="0.25">
      <c r="A156" s="331" t="s">
        <v>232</v>
      </c>
      <c r="C156" s="29">
        <f>IFERROR(_xlfn.XLOOKUP(A156,'درآمد سود سهام'!$A$8:$A$130,'درآمد سود سهام'!$M$8:$M$130),0)</f>
        <v>0</v>
      </c>
      <c r="D156" s="4"/>
      <c r="E156" s="29">
        <f>IFERROR(_xlfn.XLOOKUP(A156,'درآمد ناشی از تغییر قیمت  '!$A$7:$A$117,'درآمد ناشی از تغییر قیمت  '!$I$7:$I$117),0)</f>
        <v>0</v>
      </c>
      <c r="F156" s="4"/>
      <c r="G156" s="29">
        <v>0</v>
      </c>
      <c r="H156" s="4"/>
      <c r="I156" s="4">
        <f t="shared" si="6"/>
        <v>0</v>
      </c>
      <c r="K156" s="109">
        <f t="shared" si="7"/>
        <v>0</v>
      </c>
      <c r="M156" s="29">
        <v>2443378740</v>
      </c>
      <c r="N156" s="4"/>
      <c r="O156" s="29">
        <v>0</v>
      </c>
      <c r="P156" s="4"/>
      <c r="Q156" s="29">
        <v>-2530868670</v>
      </c>
      <c r="R156" s="4"/>
      <c r="S156" s="4">
        <f t="shared" si="8"/>
        <v>-87489930</v>
      </c>
      <c r="T156" s="281"/>
      <c r="U156" s="109">
        <f>S156/درآمدها!$J$5</f>
        <v>-1.8675263460887529E-5</v>
      </c>
      <c r="V156" s="332"/>
      <c r="W156" s="332"/>
      <c r="X156" s="332"/>
      <c r="Y156" s="332"/>
      <c r="Z156" s="332"/>
      <c r="AA156" s="332"/>
    </row>
    <row r="157" spans="1:27" s="269" customFormat="1" ht="30.75" x14ac:dyDescent="0.25">
      <c r="A157" s="331" t="s">
        <v>233</v>
      </c>
      <c r="C157" s="29">
        <f>IFERROR(_xlfn.XLOOKUP(A157,'درآمد سود سهام'!$A$8:$A$130,'درآمد سود سهام'!$M$8:$M$130),0)</f>
        <v>0</v>
      </c>
      <c r="D157" s="4"/>
      <c r="E157" s="29">
        <f>IFERROR(_xlfn.XLOOKUP(A157,'درآمد ناشی از تغییر قیمت  '!$A$7:$A$117,'درآمد ناشی از تغییر قیمت  '!$I$7:$I$117),0)</f>
        <v>0</v>
      </c>
      <c r="F157" s="4"/>
      <c r="G157" s="29">
        <v>0</v>
      </c>
      <c r="H157" s="4"/>
      <c r="I157" s="4">
        <f t="shared" si="6"/>
        <v>0</v>
      </c>
      <c r="K157" s="109">
        <f t="shared" si="7"/>
        <v>0</v>
      </c>
      <c r="M157" s="29">
        <v>1460835240</v>
      </c>
      <c r="N157" s="4"/>
      <c r="O157" s="29">
        <v>0</v>
      </c>
      <c r="P157" s="4"/>
      <c r="Q157" s="29">
        <v>-7520522360</v>
      </c>
      <c r="R157" s="4"/>
      <c r="S157" s="4">
        <f t="shared" si="8"/>
        <v>-6059687120</v>
      </c>
      <c r="T157" s="281"/>
      <c r="U157" s="109">
        <f>S157/درآمدها!$J$5</f>
        <v>-1.2934774717107075E-3</v>
      </c>
      <c r="V157" s="332"/>
      <c r="W157" s="332"/>
      <c r="X157" s="332"/>
      <c r="Y157" s="332"/>
      <c r="Z157" s="332"/>
      <c r="AA157" s="332"/>
    </row>
    <row r="158" spans="1:27" s="269" customFormat="1" ht="30.75" x14ac:dyDescent="0.25">
      <c r="A158" s="331" t="s">
        <v>234</v>
      </c>
      <c r="C158" s="29">
        <f>IFERROR(_xlfn.XLOOKUP(A158,'درآمد سود سهام'!$A$8:$A$130,'درآمد سود سهام'!$M$8:$M$130),0)</f>
        <v>0</v>
      </c>
      <c r="D158" s="4"/>
      <c r="E158" s="29">
        <f>IFERROR(_xlfn.XLOOKUP(A158,'درآمد ناشی از تغییر قیمت  '!$A$7:$A$117,'درآمد ناشی از تغییر قیمت  '!$I$7:$I$117),0)</f>
        <v>131497456</v>
      </c>
      <c r="F158" s="4"/>
      <c r="G158" s="29">
        <v>0</v>
      </c>
      <c r="H158" s="4"/>
      <c r="I158" s="4">
        <f t="shared" si="6"/>
        <v>131497456</v>
      </c>
      <c r="K158" s="109">
        <f t="shared" si="7"/>
        <v>3.0795173514090377E-5</v>
      </c>
      <c r="M158" s="29">
        <v>980397660</v>
      </c>
      <c r="N158" s="4"/>
      <c r="O158" s="29">
        <v>1228055388</v>
      </c>
      <c r="P158" s="4"/>
      <c r="Q158" s="29">
        <v>-129558306</v>
      </c>
      <c r="R158" s="4"/>
      <c r="S158" s="4">
        <f t="shared" si="8"/>
        <v>2078894742</v>
      </c>
      <c r="T158" s="281"/>
      <c r="U158" s="109">
        <f>S158/درآمدها!$J$5</f>
        <v>4.4375286406451357E-4</v>
      </c>
      <c r="V158" s="332"/>
      <c r="W158" s="332"/>
      <c r="X158" s="332"/>
      <c r="Y158" s="332"/>
      <c r="Z158" s="332"/>
      <c r="AA158" s="332"/>
    </row>
    <row r="159" spans="1:27" s="269" customFormat="1" ht="30.75" x14ac:dyDescent="0.25">
      <c r="A159" s="331" t="s">
        <v>339</v>
      </c>
      <c r="C159" s="29">
        <f>IFERROR(_xlfn.XLOOKUP(A159,'درآمد سود سهام'!$A$8:$A$130,'درآمد سود سهام'!$M$8:$M$130),0)</f>
        <v>0</v>
      </c>
      <c r="D159" s="4"/>
      <c r="E159" s="29">
        <f>IFERROR(_xlfn.XLOOKUP(A159,'درآمد ناشی از تغییر قیمت  '!$A$7:$A$117,'درآمد ناشی از تغییر قیمت  '!$I$7:$I$117),0)</f>
        <v>19101373123</v>
      </c>
      <c r="F159" s="4"/>
      <c r="G159" s="29">
        <v>0</v>
      </c>
      <c r="H159" s="4"/>
      <c r="I159" s="4">
        <f t="shared" si="6"/>
        <v>19101373123</v>
      </c>
      <c r="K159" s="109">
        <f t="shared" si="7"/>
        <v>4.4733192380555821E-3</v>
      </c>
      <c r="M159" s="29">
        <v>0</v>
      </c>
      <c r="N159" s="4"/>
      <c r="O159" s="29">
        <v>20338660162</v>
      </c>
      <c r="P159" s="4"/>
      <c r="Q159" s="29">
        <v>0</v>
      </c>
      <c r="R159" s="4"/>
      <c r="S159" s="4">
        <f t="shared" si="8"/>
        <v>20338660162</v>
      </c>
      <c r="T159" s="281"/>
      <c r="U159" s="109">
        <f>S159/درآمدها!$J$5</f>
        <v>4.3414120569853863E-3</v>
      </c>
      <c r="V159" s="332"/>
      <c r="W159" s="332"/>
      <c r="X159" s="332"/>
      <c r="Y159" s="332"/>
      <c r="Z159" s="332"/>
      <c r="AA159" s="332"/>
    </row>
    <row r="160" spans="1:27" s="269" customFormat="1" ht="30.75" x14ac:dyDescent="0.25">
      <c r="A160" s="331" t="s">
        <v>235</v>
      </c>
      <c r="C160" s="29">
        <f>IFERROR(_xlfn.XLOOKUP(A160,'درآمد سود سهام'!$A$8:$A$130,'درآمد سود سهام'!$M$8:$M$130),0)</f>
        <v>0</v>
      </c>
      <c r="D160" s="4"/>
      <c r="E160" s="29">
        <f>IFERROR(_xlfn.XLOOKUP(A160,'درآمد ناشی از تغییر قیمت  '!$A$7:$A$117,'درآمد ناشی از تغییر قیمت  '!$I$7:$I$117),0)</f>
        <v>0</v>
      </c>
      <c r="F160" s="4"/>
      <c r="G160" s="29">
        <v>0</v>
      </c>
      <c r="H160" s="4"/>
      <c r="I160" s="4">
        <f t="shared" si="6"/>
        <v>0</v>
      </c>
      <c r="K160" s="109">
        <f t="shared" si="7"/>
        <v>0</v>
      </c>
      <c r="M160" s="29">
        <v>809823280</v>
      </c>
      <c r="N160" s="4"/>
      <c r="O160" s="29">
        <v>0</v>
      </c>
      <c r="P160" s="4"/>
      <c r="Q160" s="29">
        <v>-1606169217</v>
      </c>
      <c r="R160" s="4"/>
      <c r="S160" s="4">
        <f t="shared" si="8"/>
        <v>-796345937</v>
      </c>
      <c r="T160" s="281"/>
      <c r="U160" s="109">
        <f>S160/درآمدها!$J$5</f>
        <v>-1.6998493631761213E-4</v>
      </c>
      <c r="V160" s="332"/>
      <c r="W160" s="332"/>
      <c r="X160" s="332"/>
      <c r="Y160" s="332"/>
      <c r="Z160" s="332"/>
      <c r="AA160" s="332"/>
    </row>
    <row r="161" spans="1:27" s="269" customFormat="1" ht="30.75" x14ac:dyDescent="0.25">
      <c r="A161" s="331" t="s">
        <v>236</v>
      </c>
      <c r="C161" s="29">
        <f>IFERROR(_xlfn.XLOOKUP(A161,'درآمد سود سهام'!$A$8:$A$130,'درآمد سود سهام'!$M$8:$M$130),0)</f>
        <v>0</v>
      </c>
      <c r="D161" s="4"/>
      <c r="E161" s="29">
        <f>IFERROR(_xlfn.XLOOKUP(A161,'درآمد ناشی از تغییر قیمت  '!$A$7:$A$117,'درآمد ناشی از تغییر قیمت  '!$I$7:$I$117),0)</f>
        <v>0</v>
      </c>
      <c r="F161" s="4"/>
      <c r="G161" s="29">
        <v>0</v>
      </c>
      <c r="H161" s="4"/>
      <c r="I161" s="4">
        <f t="shared" si="6"/>
        <v>0</v>
      </c>
      <c r="K161" s="109">
        <f t="shared" si="7"/>
        <v>0</v>
      </c>
      <c r="M161" s="29">
        <v>13756289920</v>
      </c>
      <c r="N161" s="4"/>
      <c r="O161" s="29">
        <v>0</v>
      </c>
      <c r="P161" s="4"/>
      <c r="Q161" s="29">
        <v>-70185009285</v>
      </c>
      <c r="R161" s="4"/>
      <c r="S161" s="4">
        <f t="shared" si="8"/>
        <v>-56428719365</v>
      </c>
      <c r="T161" s="281"/>
      <c r="U161" s="109">
        <f>S161/درآمدها!$J$5</f>
        <v>-1.2045057081447671E-2</v>
      </c>
      <c r="V161" s="332"/>
      <c r="W161" s="332"/>
      <c r="X161" s="332"/>
      <c r="Y161" s="332"/>
      <c r="Z161" s="332"/>
      <c r="AA161" s="332"/>
    </row>
    <row r="162" spans="1:27" s="269" customFormat="1" ht="30.75" x14ac:dyDescent="0.25">
      <c r="A162" s="331" t="s">
        <v>237</v>
      </c>
      <c r="C162" s="29">
        <f>IFERROR(_xlfn.XLOOKUP(A162,'درآمد سود سهام'!$A$8:$A$130,'درآمد سود سهام'!$M$8:$M$130),0)</f>
        <v>0</v>
      </c>
      <c r="D162" s="4"/>
      <c r="E162" s="29">
        <f>IFERROR(_xlfn.XLOOKUP(A162,'درآمد ناشی از تغییر قیمت  '!$A$7:$A$117,'درآمد ناشی از تغییر قیمت  '!$I$7:$I$117),0)</f>
        <v>0</v>
      </c>
      <c r="F162" s="4"/>
      <c r="G162" s="29">
        <v>0</v>
      </c>
      <c r="H162" s="4"/>
      <c r="I162" s="4">
        <f t="shared" si="6"/>
        <v>0</v>
      </c>
      <c r="K162" s="109">
        <f t="shared" si="7"/>
        <v>0</v>
      </c>
      <c r="M162" s="29">
        <v>4251000000</v>
      </c>
      <c r="N162" s="4"/>
      <c r="O162" s="29">
        <v>0</v>
      </c>
      <c r="P162" s="4"/>
      <c r="Q162" s="29">
        <v>-10931150087</v>
      </c>
      <c r="R162" s="4"/>
      <c r="S162" s="4">
        <f t="shared" si="8"/>
        <v>-6680150087</v>
      </c>
      <c r="T162" s="281"/>
      <c r="U162" s="109">
        <f>S162/درآمدها!$J$5</f>
        <v>-1.4259191067245768E-3</v>
      </c>
      <c r="V162" s="332"/>
      <c r="W162" s="332"/>
      <c r="X162" s="332"/>
      <c r="Y162" s="332"/>
      <c r="Z162" s="332"/>
      <c r="AA162" s="332"/>
    </row>
    <row r="163" spans="1:27" s="269" customFormat="1" ht="30.75" x14ac:dyDescent="0.25">
      <c r="A163" s="331" t="s">
        <v>238</v>
      </c>
      <c r="C163" s="29">
        <f>IFERROR(_xlfn.XLOOKUP(A163,'درآمد سود سهام'!$A$8:$A$130,'درآمد سود سهام'!$M$8:$M$130),0)</f>
        <v>0</v>
      </c>
      <c r="D163" s="4"/>
      <c r="E163" s="29">
        <f>IFERROR(_xlfn.XLOOKUP(A163,'درآمد ناشی از تغییر قیمت  '!$A$7:$A$117,'درآمد ناشی از تغییر قیمت  '!$I$7:$I$117),0)</f>
        <v>91472744016</v>
      </c>
      <c r="F163" s="4"/>
      <c r="G163" s="29">
        <v>0</v>
      </c>
      <c r="H163" s="4"/>
      <c r="I163" s="4">
        <f t="shared" si="6"/>
        <v>91472744016</v>
      </c>
      <c r="K163" s="109">
        <f t="shared" si="7"/>
        <v>2.1421851870523582E-2</v>
      </c>
      <c r="M163" s="29">
        <v>6189532640</v>
      </c>
      <c r="N163" s="4"/>
      <c r="O163" s="29">
        <v>162356556059</v>
      </c>
      <c r="P163" s="4"/>
      <c r="Q163" s="29">
        <v>-26900976</v>
      </c>
      <c r="R163" s="4"/>
      <c r="S163" s="4">
        <f t="shared" si="8"/>
        <v>168519187723</v>
      </c>
      <c r="T163" s="281"/>
      <c r="U163" s="109">
        <f>S163/درآمدها!$J$5</f>
        <v>3.5971456702980423E-2</v>
      </c>
      <c r="V163" s="332"/>
      <c r="W163" s="332"/>
      <c r="X163" s="332"/>
      <c r="Y163" s="332"/>
      <c r="Z163" s="332"/>
      <c r="AA163" s="332"/>
    </row>
    <row r="164" spans="1:27" s="269" customFormat="1" ht="30.75" x14ac:dyDescent="0.25">
      <c r="A164" s="331" t="s">
        <v>239</v>
      </c>
      <c r="C164" s="29">
        <f>IFERROR(_xlfn.XLOOKUP(A164,'درآمد سود سهام'!$A$8:$A$130,'درآمد سود سهام'!$M$8:$M$130),0)</f>
        <v>0</v>
      </c>
      <c r="D164" s="4"/>
      <c r="E164" s="29">
        <f>IFERROR(_xlfn.XLOOKUP(A164,'درآمد ناشی از تغییر قیمت  '!$A$7:$A$117,'درآمد ناشی از تغییر قیمت  '!$I$7:$I$117),0)</f>
        <v>0</v>
      </c>
      <c r="F164" s="4"/>
      <c r="G164" s="29">
        <v>0</v>
      </c>
      <c r="H164" s="4"/>
      <c r="I164" s="4">
        <f t="shared" si="6"/>
        <v>0</v>
      </c>
      <c r="K164" s="109">
        <f t="shared" si="7"/>
        <v>0</v>
      </c>
      <c r="M164" s="29">
        <v>0</v>
      </c>
      <c r="N164" s="4"/>
      <c r="O164" s="29">
        <v>0</v>
      </c>
      <c r="P164" s="4"/>
      <c r="Q164" s="29">
        <v>-2753669066</v>
      </c>
      <c r="R164" s="4"/>
      <c r="S164" s="4">
        <f t="shared" si="8"/>
        <v>-2753669066</v>
      </c>
      <c r="T164" s="281"/>
      <c r="U164" s="109">
        <f>S164/درآمدها!$J$5</f>
        <v>-5.8778759214513131E-4</v>
      </c>
      <c r="V164" s="332"/>
      <c r="W164" s="332"/>
      <c r="X164" s="332"/>
      <c r="Y164" s="332"/>
      <c r="Z164" s="332"/>
      <c r="AA164" s="332"/>
    </row>
    <row r="165" spans="1:27" s="269" customFormat="1" ht="30.75" x14ac:dyDescent="0.25">
      <c r="A165" s="331" t="s">
        <v>240</v>
      </c>
      <c r="C165" s="29">
        <f>IFERROR(_xlfn.XLOOKUP(A165,'درآمد سود سهام'!$A$8:$A$130,'درآمد سود سهام'!$M$8:$M$130),0)</f>
        <v>0</v>
      </c>
      <c r="D165" s="4"/>
      <c r="E165" s="29">
        <f>IFERROR(_xlfn.XLOOKUP(A165,'درآمد ناشی از تغییر قیمت  '!$A$7:$A$117,'درآمد ناشی از تغییر قیمت  '!$I$7:$I$117),0)</f>
        <v>82059066577</v>
      </c>
      <c r="F165" s="4"/>
      <c r="G165" s="29">
        <v>19394208040</v>
      </c>
      <c r="H165" s="4"/>
      <c r="I165" s="4">
        <f t="shared" si="6"/>
        <v>101453274617</v>
      </c>
      <c r="K165" s="109">
        <f t="shared" si="7"/>
        <v>2.3759175960051851E-2</v>
      </c>
      <c r="M165" s="29">
        <v>0</v>
      </c>
      <c r="N165" s="4"/>
      <c r="O165" s="29">
        <v>155934659745</v>
      </c>
      <c r="P165" s="4"/>
      <c r="Q165" s="29">
        <v>18822705098</v>
      </c>
      <c r="R165" s="4"/>
      <c r="S165" s="4">
        <f t="shared" si="8"/>
        <v>174757364843</v>
      </c>
      <c r="T165" s="281"/>
      <c r="U165" s="109">
        <f>S165/درآمدها!$J$5</f>
        <v>3.7303033962576823E-2</v>
      </c>
      <c r="V165" s="332"/>
      <c r="W165" s="332"/>
      <c r="X165" s="332"/>
      <c r="Y165" s="332"/>
      <c r="Z165" s="332"/>
      <c r="AA165" s="332"/>
    </row>
    <row r="166" spans="1:27" s="269" customFormat="1" ht="30.75" x14ac:dyDescent="0.25">
      <c r="A166" s="331" t="s">
        <v>241</v>
      </c>
      <c r="C166" s="29">
        <f>IFERROR(_xlfn.XLOOKUP(A166,'درآمد سود سهام'!$A$8:$A$130,'درآمد سود سهام'!$M$8:$M$130),0)</f>
        <v>0</v>
      </c>
      <c r="D166" s="4"/>
      <c r="E166" s="29">
        <f>IFERROR(_xlfn.XLOOKUP(A166,'درآمد ناشی از تغییر قیمت  '!$A$7:$A$117,'درآمد ناشی از تغییر قیمت  '!$I$7:$I$117),0)</f>
        <v>0</v>
      </c>
      <c r="F166" s="4"/>
      <c r="G166" s="29">
        <v>0</v>
      </c>
      <c r="H166" s="4"/>
      <c r="I166" s="4">
        <f t="shared" si="6"/>
        <v>0</v>
      </c>
      <c r="K166" s="109">
        <f t="shared" si="7"/>
        <v>0</v>
      </c>
      <c r="M166" s="29">
        <v>4174265835</v>
      </c>
      <c r="N166" s="4"/>
      <c r="O166" s="29">
        <v>0</v>
      </c>
      <c r="P166" s="4"/>
      <c r="Q166" s="29">
        <v>-35919527626</v>
      </c>
      <c r="R166" s="4"/>
      <c r="S166" s="4">
        <f t="shared" si="8"/>
        <v>-31745261791</v>
      </c>
      <c r="T166" s="281"/>
      <c r="U166" s="109">
        <f>S166/درآمدها!$J$5</f>
        <v>-6.7762213043463552E-3</v>
      </c>
      <c r="V166" s="332"/>
      <c r="W166" s="332"/>
      <c r="X166" s="332"/>
      <c r="Y166" s="332"/>
      <c r="Z166" s="332"/>
      <c r="AA166" s="332"/>
    </row>
    <row r="167" spans="1:27" s="269" customFormat="1" ht="30.75" x14ac:dyDescent="0.25">
      <c r="A167" s="331" t="s">
        <v>346</v>
      </c>
      <c r="C167" s="29">
        <f>IFERROR(_xlfn.XLOOKUP(A167,'درآمد سود سهام'!$A$8:$A$130,'درآمد سود سهام'!$M$8:$M$130),0)</f>
        <v>0</v>
      </c>
      <c r="D167" s="4"/>
      <c r="E167" s="29">
        <f>IFERROR(_xlfn.XLOOKUP(A167,'درآمد ناشی از تغییر قیمت  '!$A$7:$A$117,'درآمد ناشی از تغییر قیمت  '!$I$7:$I$117),0)</f>
        <v>19059876936</v>
      </c>
      <c r="F167" s="4"/>
      <c r="G167" s="29">
        <v>0</v>
      </c>
      <c r="H167" s="4"/>
      <c r="I167" s="4">
        <f t="shared" si="6"/>
        <v>19059876936</v>
      </c>
      <c r="K167" s="109">
        <f t="shared" si="7"/>
        <v>4.4636013140918048E-3</v>
      </c>
      <c r="M167" s="29">
        <v>0</v>
      </c>
      <c r="N167" s="4"/>
      <c r="O167" s="29">
        <v>12839019309</v>
      </c>
      <c r="P167" s="4"/>
      <c r="Q167" s="29">
        <v>0</v>
      </c>
      <c r="R167" s="4"/>
      <c r="S167" s="4">
        <f t="shared" si="8"/>
        <v>12839019309</v>
      </c>
      <c r="T167" s="281"/>
      <c r="U167" s="109">
        <f>S167/درآمدها!$J$5</f>
        <v>2.7405676078949559E-3</v>
      </c>
      <c r="V167" s="332"/>
      <c r="W167" s="332"/>
      <c r="X167" s="332"/>
      <c r="Y167" s="332"/>
      <c r="Z167" s="332"/>
      <c r="AA167" s="332"/>
    </row>
    <row r="168" spans="1:27" s="269" customFormat="1" ht="30.75" x14ac:dyDescent="0.25">
      <c r="A168" s="331" t="s">
        <v>242</v>
      </c>
      <c r="C168" s="29">
        <f>IFERROR(_xlfn.XLOOKUP(A168,'درآمد سود سهام'!$A$8:$A$130,'درآمد سود سهام'!$M$8:$M$130),0)</f>
        <v>0</v>
      </c>
      <c r="D168" s="4"/>
      <c r="E168" s="29">
        <f>IFERROR(_xlfn.XLOOKUP(A168,'درآمد ناشی از تغییر قیمت  '!$A$7:$A$117,'درآمد ناشی از تغییر قیمت  '!$I$7:$I$117),0)</f>
        <v>0</v>
      </c>
      <c r="F168" s="4"/>
      <c r="G168" s="29">
        <v>0</v>
      </c>
      <c r="H168" s="4"/>
      <c r="I168" s="4">
        <f t="shared" si="6"/>
        <v>0</v>
      </c>
      <c r="K168" s="109">
        <f t="shared" si="7"/>
        <v>0</v>
      </c>
      <c r="M168" s="29">
        <v>70491027</v>
      </c>
      <c r="N168" s="4"/>
      <c r="O168" s="29">
        <v>0</v>
      </c>
      <c r="P168" s="4"/>
      <c r="Q168" s="29">
        <v>-1526509010</v>
      </c>
      <c r="R168" s="4"/>
      <c r="S168" s="4">
        <f t="shared" si="8"/>
        <v>-1456017983</v>
      </c>
      <c r="T168" s="281"/>
      <c r="U168" s="109">
        <f>S168/درآمدها!$J$5</f>
        <v>-3.1079599030785666E-4</v>
      </c>
      <c r="V168" s="332"/>
      <c r="W168" s="332"/>
      <c r="X168" s="332"/>
      <c r="Y168" s="332"/>
      <c r="Z168" s="332"/>
      <c r="AA168" s="332"/>
    </row>
    <row r="169" spans="1:27" s="269" customFormat="1" ht="30.75" x14ac:dyDescent="0.25">
      <c r="A169" s="331" t="s">
        <v>243</v>
      </c>
      <c r="C169" s="29">
        <f>IFERROR(_xlfn.XLOOKUP(A169,'درآمد سود سهام'!$A$8:$A$130,'درآمد سود سهام'!$M$8:$M$130),0)</f>
        <v>0</v>
      </c>
      <c r="D169" s="4"/>
      <c r="E169" s="29">
        <f>IFERROR(_xlfn.XLOOKUP(A169,'درآمد ناشی از تغییر قیمت  '!$A$7:$A$117,'درآمد ناشی از تغییر قیمت  '!$I$7:$I$117),0)</f>
        <v>0</v>
      </c>
      <c r="F169" s="4"/>
      <c r="G169" s="29">
        <v>0</v>
      </c>
      <c r="H169" s="4"/>
      <c r="I169" s="4">
        <f t="shared" si="6"/>
        <v>0</v>
      </c>
      <c r="K169" s="109">
        <f t="shared" si="7"/>
        <v>0</v>
      </c>
      <c r="M169" s="29">
        <v>6448332800</v>
      </c>
      <c r="N169" s="4"/>
      <c r="O169" s="29">
        <v>0</v>
      </c>
      <c r="P169" s="4"/>
      <c r="Q169" s="29">
        <v>4310343366</v>
      </c>
      <c r="R169" s="4"/>
      <c r="S169" s="4">
        <f t="shared" si="8"/>
        <v>10758676166</v>
      </c>
      <c r="T169" s="281"/>
      <c r="U169" s="109">
        <f>S169/درآمدها!$J$5</f>
        <v>2.2965055737319863E-3</v>
      </c>
      <c r="V169" s="332"/>
      <c r="W169" s="332"/>
      <c r="X169" s="332"/>
      <c r="Y169" s="332"/>
      <c r="Z169" s="332"/>
      <c r="AA169" s="332"/>
    </row>
    <row r="170" spans="1:27" s="269" customFormat="1" ht="30.75" x14ac:dyDescent="0.25">
      <c r="A170" s="331" t="s">
        <v>244</v>
      </c>
      <c r="C170" s="29">
        <f>IFERROR(_xlfn.XLOOKUP(A170,'درآمد سود سهام'!$A$8:$A$130,'درآمد سود سهام'!$M$8:$M$130),0)</f>
        <v>0</v>
      </c>
      <c r="D170" s="4"/>
      <c r="E170" s="29">
        <f>IFERROR(_xlfn.XLOOKUP(A170,'درآمد ناشی از تغییر قیمت  '!$A$7:$A$117,'درآمد ناشی از تغییر قیمت  '!$I$7:$I$117),0)</f>
        <v>-9195000794</v>
      </c>
      <c r="F170" s="4"/>
      <c r="G170" s="29">
        <v>13863786366</v>
      </c>
      <c r="H170" s="4"/>
      <c r="I170" s="4">
        <f t="shared" si="6"/>
        <v>4668785572</v>
      </c>
      <c r="K170" s="109">
        <f t="shared" si="7"/>
        <v>1.0933752344974774E-3</v>
      </c>
      <c r="M170" s="29">
        <v>0</v>
      </c>
      <c r="N170" s="4"/>
      <c r="O170" s="29">
        <v>0</v>
      </c>
      <c r="P170" s="4"/>
      <c r="Q170" s="29">
        <v>13198038356</v>
      </c>
      <c r="R170" s="4"/>
      <c r="S170" s="4">
        <f t="shared" si="8"/>
        <v>13198038356</v>
      </c>
      <c r="T170" s="281"/>
      <c r="U170" s="109">
        <f>S170/درآمدها!$J$5</f>
        <v>2.8172024307848791E-3</v>
      </c>
      <c r="V170" s="332"/>
      <c r="W170" s="332"/>
      <c r="X170" s="332"/>
      <c r="Y170" s="332"/>
      <c r="Z170" s="332"/>
      <c r="AA170" s="332"/>
    </row>
    <row r="171" spans="1:27" s="269" customFormat="1" ht="30.75" x14ac:dyDescent="0.25">
      <c r="A171" s="331" t="s">
        <v>245</v>
      </c>
      <c r="C171" s="29">
        <f>IFERROR(_xlfn.XLOOKUP(A171,'درآمد سود سهام'!$A$8:$A$130,'درآمد سود سهام'!$M$8:$M$130),0)</f>
        <v>0</v>
      </c>
      <c r="D171" s="4"/>
      <c r="E171" s="29">
        <f>IFERROR(_xlfn.XLOOKUP(A171,'درآمد ناشی از تغییر قیمت  '!$A$7:$A$117,'درآمد ناشی از تغییر قیمت  '!$I$7:$I$117),0)</f>
        <v>25373884560</v>
      </c>
      <c r="F171" s="4"/>
      <c r="G171" s="29">
        <v>0</v>
      </c>
      <c r="H171" s="4"/>
      <c r="I171" s="4">
        <f t="shared" si="6"/>
        <v>25373884560</v>
      </c>
      <c r="K171" s="109">
        <f t="shared" si="7"/>
        <v>5.942268402148395E-3</v>
      </c>
      <c r="M171" s="29">
        <v>11195803800</v>
      </c>
      <c r="N171" s="4"/>
      <c r="O171" s="29">
        <v>48481184827</v>
      </c>
      <c r="P171" s="4"/>
      <c r="Q171" s="29">
        <v>407230416</v>
      </c>
      <c r="R171" s="4"/>
      <c r="S171" s="4">
        <f t="shared" si="8"/>
        <v>60084219043</v>
      </c>
      <c r="T171" s="281"/>
      <c r="U171" s="109">
        <f>S171/درآمدها!$J$5</f>
        <v>1.2825345962326184E-2</v>
      </c>
      <c r="V171" s="332"/>
      <c r="W171" s="332"/>
      <c r="X171" s="332"/>
      <c r="Y171" s="332"/>
      <c r="Z171" s="332"/>
    </row>
    <row r="172" spans="1:27" s="269" customFormat="1" ht="30.75" x14ac:dyDescent="0.25">
      <c r="A172" s="331" t="s">
        <v>347</v>
      </c>
      <c r="C172" s="29">
        <f>IFERROR(_xlfn.XLOOKUP(A172,'درآمد سود سهام'!$A$8:$A$130,'درآمد سود سهام'!$M$8:$M$130),0)</f>
        <v>0</v>
      </c>
      <c r="D172" s="4"/>
      <c r="E172" s="29">
        <f>IFERROR(_xlfn.XLOOKUP(A172,'درآمد ناشی از تغییر قیمت  '!$A$7:$A$117,'درآمد ناشی از تغییر قیمت  '!$I$7:$I$117),0)</f>
        <v>2881513902</v>
      </c>
      <c r="F172" s="4"/>
      <c r="G172" s="29">
        <v>30330338925</v>
      </c>
      <c r="H172" s="4"/>
      <c r="I172" s="4">
        <f t="shared" si="6"/>
        <v>33211852827</v>
      </c>
      <c r="K172" s="109">
        <f t="shared" si="7"/>
        <v>7.7778293333058707E-3</v>
      </c>
      <c r="M172" s="29">
        <v>0</v>
      </c>
      <c r="N172" s="4"/>
      <c r="O172" s="29">
        <v>19820932347</v>
      </c>
      <c r="P172" s="4"/>
      <c r="Q172" s="29">
        <v>30330338925</v>
      </c>
      <c r="R172" s="4"/>
      <c r="S172" s="4">
        <f t="shared" si="8"/>
        <v>50151271272</v>
      </c>
      <c r="T172" s="281"/>
      <c r="U172" s="109">
        <f>S172/درآمدها!$J$5</f>
        <v>1.0705097191220064E-2</v>
      </c>
      <c r="V172" s="332"/>
      <c r="W172" s="332"/>
      <c r="X172" s="332"/>
      <c r="Y172" s="332"/>
      <c r="Z172" s="332"/>
    </row>
    <row r="173" spans="1:27" s="269" customFormat="1" ht="30.75" x14ac:dyDescent="0.25">
      <c r="A173" s="331" t="s">
        <v>246</v>
      </c>
      <c r="C173" s="29">
        <f>IFERROR(_xlfn.XLOOKUP(A173,'درآمد سود سهام'!$A$8:$A$130,'درآمد سود سهام'!$M$8:$M$130),0)</f>
        <v>0</v>
      </c>
      <c r="D173" s="4"/>
      <c r="E173" s="29">
        <f>IFERROR(_xlfn.XLOOKUP(A173,'درآمد ناشی از تغییر قیمت  '!$A$7:$A$117,'درآمد ناشی از تغییر قیمت  '!$I$7:$I$117),0)</f>
        <v>0</v>
      </c>
      <c r="F173" s="4"/>
      <c r="G173" s="29">
        <v>0</v>
      </c>
      <c r="H173" s="4"/>
      <c r="I173" s="4">
        <f t="shared" si="6"/>
        <v>0</v>
      </c>
      <c r="K173" s="109">
        <f t="shared" si="7"/>
        <v>0</v>
      </c>
      <c r="M173" s="29">
        <v>0</v>
      </c>
      <c r="N173" s="4"/>
      <c r="O173" s="29">
        <v>0</v>
      </c>
      <c r="P173" s="4"/>
      <c r="Q173" s="29">
        <v>465086929</v>
      </c>
      <c r="R173" s="4"/>
      <c r="S173" s="4">
        <f t="shared" si="8"/>
        <v>465086929</v>
      </c>
      <c r="T173" s="281"/>
      <c r="U173" s="109">
        <f>S173/درآمدها!$J$5</f>
        <v>9.9275664425495512E-5</v>
      </c>
      <c r="V173" s="332"/>
      <c r="W173" s="332"/>
      <c r="X173" s="332"/>
      <c r="Y173" s="332"/>
      <c r="Z173" s="332"/>
    </row>
    <row r="174" spans="1:27" s="269" customFormat="1" ht="33" x14ac:dyDescent="0.25">
      <c r="A174" s="331" t="s">
        <v>283</v>
      </c>
      <c r="C174" s="29">
        <f>IFERROR(_xlfn.XLOOKUP(A174,'درآمد سود سهام'!$A$8:$A$130,'درآمد سود سهام'!$M$8:$M$130),0)</f>
        <v>0</v>
      </c>
      <c r="D174" s="4"/>
      <c r="E174" s="29">
        <f>IFERROR(_xlfn.XLOOKUP(A174,'درآمد ناشی از تغییر قیمت  '!$A$7:$A$117,'درآمد ناشی از تغییر قیمت  '!$I$7:$I$117),0)</f>
        <v>0</v>
      </c>
      <c r="F174" s="4"/>
      <c r="G174" s="29">
        <v>0</v>
      </c>
      <c r="H174" s="4"/>
      <c r="I174" s="4">
        <f t="shared" si="6"/>
        <v>0</v>
      </c>
      <c r="K174" s="109">
        <f t="shared" si="7"/>
        <v>0</v>
      </c>
      <c r="M174" s="29">
        <v>0</v>
      </c>
      <c r="N174" s="4"/>
      <c r="O174" s="29">
        <v>0</v>
      </c>
      <c r="P174" s="4"/>
      <c r="Q174" s="29">
        <v>-3349358416</v>
      </c>
      <c r="R174" s="4"/>
      <c r="S174" s="4">
        <f t="shared" si="8"/>
        <v>-3349358416</v>
      </c>
      <c r="T174" s="281"/>
      <c r="U174" s="109">
        <f>S174/درآمدها!$J$5</f>
        <v>-7.1494114629810457E-4</v>
      </c>
      <c r="W174" s="37"/>
      <c r="X174" s="332"/>
      <c r="Y174" s="332"/>
      <c r="Z174" s="332"/>
    </row>
    <row r="175" spans="1:27" s="269" customFormat="1" ht="33" x14ac:dyDescent="0.25">
      <c r="A175" s="331" t="s">
        <v>90</v>
      </c>
      <c r="C175" s="29">
        <f>IFERROR(_xlfn.XLOOKUP(A175,'درآمد سود سهام'!$A$8:$A$130,'درآمد سود سهام'!$M$8:$M$130),0)</f>
        <v>0</v>
      </c>
      <c r="D175" s="4"/>
      <c r="E175" s="29">
        <f>IFERROR(_xlfn.XLOOKUP(A175,'درآمد ناشی از تغییر قیمت  '!$A$7:$A$117,'درآمد ناشی از تغییر قیمت  '!$I$7:$I$117),0)</f>
        <v>23977462086</v>
      </c>
      <c r="F175" s="4"/>
      <c r="G175" s="29">
        <v>0</v>
      </c>
      <c r="H175" s="4"/>
      <c r="I175" s="4">
        <f t="shared" si="6"/>
        <v>23977462086</v>
      </c>
      <c r="K175" s="109">
        <f t="shared" si="7"/>
        <v>5.6152425136338259E-3</v>
      </c>
      <c r="M175" s="29">
        <v>11793832200</v>
      </c>
      <c r="N175" s="4"/>
      <c r="O175" s="29">
        <v>1420211181</v>
      </c>
      <c r="P175" s="4"/>
      <c r="Q175" s="29">
        <v>-3814742142</v>
      </c>
      <c r="R175" s="4"/>
      <c r="S175" s="4">
        <f t="shared" si="8"/>
        <v>9399301239</v>
      </c>
      <c r="T175" s="281"/>
      <c r="U175" s="109">
        <f>S175/درآمدها!$J$5</f>
        <v>2.0063386379046318E-3</v>
      </c>
      <c r="W175" s="37"/>
      <c r="X175" s="332"/>
      <c r="Y175" s="332"/>
      <c r="Z175" s="332"/>
    </row>
    <row r="176" spans="1:27" s="269" customFormat="1" ht="33" x14ac:dyDescent="0.25">
      <c r="A176" s="331" t="s">
        <v>92</v>
      </c>
      <c r="C176" s="29">
        <f>IFERROR(_xlfn.XLOOKUP(A176,'درآمد سود سهام'!$A$8:$A$130,'درآمد سود سهام'!$M$8:$M$130),0)</f>
        <v>0</v>
      </c>
      <c r="D176" s="4"/>
      <c r="E176" s="29">
        <f>IFERROR(_xlfn.XLOOKUP(A176,'درآمد ناشی از تغییر قیمت  '!$A$7:$A$117,'درآمد ناشی از تغییر قیمت  '!$I$7:$I$117),0)</f>
        <v>69639409589</v>
      </c>
      <c r="F176" s="4"/>
      <c r="G176" s="29">
        <v>0</v>
      </c>
      <c r="H176" s="4"/>
      <c r="I176" s="4">
        <f t="shared" si="6"/>
        <v>69639409589</v>
      </c>
      <c r="K176" s="109">
        <f t="shared" si="7"/>
        <v>1.6308739096154563E-2</v>
      </c>
      <c r="M176" s="29">
        <v>34115098819</v>
      </c>
      <c r="N176" s="4"/>
      <c r="O176" s="29">
        <v>7637469114</v>
      </c>
      <c r="P176" s="4"/>
      <c r="Q176" s="29">
        <v>-49812254610</v>
      </c>
      <c r="R176" s="4"/>
      <c r="S176" s="4">
        <f t="shared" si="8"/>
        <v>-8059686677</v>
      </c>
      <c r="T176" s="281"/>
      <c r="U176" s="109">
        <f>S176/درآمدها!$J$5</f>
        <v>-1.7203896734764804E-3</v>
      </c>
      <c r="W176" s="37"/>
      <c r="X176" s="332"/>
      <c r="Y176" s="332"/>
      <c r="Z176" s="332"/>
    </row>
    <row r="177" spans="1:26" s="269" customFormat="1" ht="33" x14ac:dyDescent="0.25">
      <c r="A177" s="331" t="s">
        <v>247</v>
      </c>
      <c r="C177" s="29">
        <f>IFERROR(_xlfn.XLOOKUP(A177,'درآمد سود سهام'!$A$8:$A$130,'درآمد سود سهام'!$M$8:$M$130),0)</f>
        <v>0</v>
      </c>
      <c r="D177" s="4"/>
      <c r="E177" s="29">
        <f>IFERROR(_xlfn.XLOOKUP(A177,'درآمد ناشی از تغییر قیمت  '!$A$7:$A$117,'درآمد ناشی از تغییر قیمت  '!$I$7:$I$117),0)</f>
        <v>10198798928</v>
      </c>
      <c r="F177" s="4"/>
      <c r="G177" s="29">
        <v>0</v>
      </c>
      <c r="H177" s="4"/>
      <c r="I177" s="4">
        <f t="shared" si="6"/>
        <v>10198798928</v>
      </c>
      <c r="K177" s="109">
        <f t="shared" si="7"/>
        <v>2.3884399909841524E-3</v>
      </c>
      <c r="M177" s="29">
        <v>21782095950</v>
      </c>
      <c r="N177" s="4"/>
      <c r="O177" s="29">
        <v>-19076154118</v>
      </c>
      <c r="P177" s="4"/>
      <c r="Q177" s="29">
        <v>-15018149862</v>
      </c>
      <c r="R177" s="4"/>
      <c r="S177" s="4">
        <f t="shared" si="8"/>
        <v>-12312208030</v>
      </c>
      <c r="T177" s="281"/>
      <c r="U177" s="109">
        <f>S177/درآمدها!$J$5</f>
        <v>-2.6281165014705697E-3</v>
      </c>
      <c r="W177" s="37"/>
      <c r="X177" s="332"/>
      <c r="Y177" s="332"/>
      <c r="Z177" s="332"/>
    </row>
    <row r="178" spans="1:26" s="269" customFormat="1" ht="33" x14ac:dyDescent="0.25">
      <c r="A178" s="331" t="s">
        <v>248</v>
      </c>
      <c r="C178" s="29">
        <f>IFERROR(_xlfn.XLOOKUP(A178,'درآمد سود سهام'!$A$8:$A$130,'درآمد سود سهام'!$M$8:$M$130),0)</f>
        <v>0</v>
      </c>
      <c r="D178" s="4"/>
      <c r="E178" s="29">
        <f>IFERROR(_xlfn.XLOOKUP(A178,'درآمد ناشی از تغییر قیمت  '!$A$7:$A$117,'درآمد ناشی از تغییر قیمت  '!$I$7:$I$117),0)</f>
        <v>0</v>
      </c>
      <c r="F178" s="4"/>
      <c r="G178" s="29">
        <v>0</v>
      </c>
      <c r="H178" s="4"/>
      <c r="I178" s="4">
        <f t="shared" si="6"/>
        <v>0</v>
      </c>
      <c r="K178" s="109">
        <f t="shared" si="7"/>
        <v>0</v>
      </c>
      <c r="M178" s="29">
        <v>0</v>
      </c>
      <c r="N178" s="4"/>
      <c r="O178" s="29">
        <v>0</v>
      </c>
      <c r="P178" s="4"/>
      <c r="Q178" s="29">
        <v>-5785584324</v>
      </c>
      <c r="R178" s="4"/>
      <c r="S178" s="4">
        <f t="shared" si="8"/>
        <v>-5785584324</v>
      </c>
      <c r="T178" s="281"/>
      <c r="U178" s="109">
        <f>S178/درآمدها!$J$5</f>
        <v>-1.2349685446757231E-3</v>
      </c>
      <c r="W178" s="37"/>
      <c r="X178" s="332"/>
      <c r="Y178" s="332"/>
      <c r="Z178" s="332"/>
    </row>
    <row r="179" spans="1:26" s="269" customFormat="1" ht="33" x14ac:dyDescent="0.25">
      <c r="A179" s="331" t="s">
        <v>249</v>
      </c>
      <c r="C179" s="29">
        <f>IFERROR(_xlfn.XLOOKUP(A179,'درآمد سود سهام'!$A$8:$A$130,'درآمد سود سهام'!$M$8:$M$130),0)</f>
        <v>0</v>
      </c>
      <c r="D179" s="4"/>
      <c r="E179" s="29">
        <f>IFERROR(_xlfn.XLOOKUP(A179,'درآمد ناشی از تغییر قیمت  '!$A$7:$A$117,'درآمد ناشی از تغییر قیمت  '!$I$7:$I$117),0)</f>
        <v>8904921239</v>
      </c>
      <c r="F179" s="4"/>
      <c r="G179" s="29">
        <v>0</v>
      </c>
      <c r="H179" s="4"/>
      <c r="I179" s="4">
        <f t="shared" si="6"/>
        <v>8904921239</v>
      </c>
      <c r="K179" s="109">
        <f t="shared" si="7"/>
        <v>2.0854288974557324E-3</v>
      </c>
      <c r="M179" s="29">
        <v>5111439850</v>
      </c>
      <c r="N179" s="4"/>
      <c r="O179" s="29">
        <v>23342903947</v>
      </c>
      <c r="P179" s="4"/>
      <c r="Q179" s="29">
        <v>0</v>
      </c>
      <c r="R179" s="4"/>
      <c r="S179" s="4">
        <f t="shared" si="8"/>
        <v>28454343797</v>
      </c>
      <c r="T179" s="281"/>
      <c r="U179" s="109">
        <f>S179/درآمدها!$J$5</f>
        <v>6.0737546254254152E-3</v>
      </c>
      <c r="W179" s="37"/>
      <c r="X179" s="332"/>
      <c r="Y179" s="332"/>
      <c r="Z179" s="332"/>
    </row>
    <row r="180" spans="1:26" s="269" customFormat="1" ht="33" x14ac:dyDescent="0.25">
      <c r="A180" s="331" t="s">
        <v>250</v>
      </c>
      <c r="C180" s="29">
        <f>IFERROR(_xlfn.XLOOKUP(A180,'درآمد سود سهام'!$A$8:$A$130,'درآمد سود سهام'!$M$8:$M$130),0)</f>
        <v>0</v>
      </c>
      <c r="D180" s="4"/>
      <c r="E180" s="29">
        <f>IFERROR(_xlfn.XLOOKUP(A180,'درآمد ناشی از تغییر قیمت  '!$A$7:$A$117,'درآمد ناشی از تغییر قیمت  '!$I$7:$I$117),0)</f>
        <v>0</v>
      </c>
      <c r="F180" s="4"/>
      <c r="G180" s="29">
        <v>0</v>
      </c>
      <c r="H180" s="4"/>
      <c r="I180" s="4">
        <f t="shared" si="6"/>
        <v>0</v>
      </c>
      <c r="K180" s="109">
        <f t="shared" si="7"/>
        <v>0</v>
      </c>
      <c r="M180" s="29">
        <v>0</v>
      </c>
      <c r="N180" s="4"/>
      <c r="O180" s="29">
        <v>0</v>
      </c>
      <c r="P180" s="4"/>
      <c r="Q180" s="29">
        <v>-5610703253</v>
      </c>
      <c r="R180" s="4"/>
      <c r="S180" s="4">
        <f t="shared" si="8"/>
        <v>-5610703253</v>
      </c>
      <c r="T180" s="281"/>
      <c r="U180" s="109">
        <f>S180/درآمدها!$J$5</f>
        <v>-1.1976391048733688E-3</v>
      </c>
      <c r="W180" s="37"/>
      <c r="X180" s="332"/>
      <c r="Y180" s="332"/>
      <c r="Z180" s="332"/>
    </row>
    <row r="181" spans="1:26" s="269" customFormat="1" ht="33" x14ac:dyDescent="0.25">
      <c r="A181" s="331" t="s">
        <v>251</v>
      </c>
      <c r="C181" s="29">
        <f>IFERROR(_xlfn.XLOOKUP(A181,'درآمد سود سهام'!$A$8:$A$130,'درآمد سود سهام'!$M$8:$M$130),0)</f>
        <v>0</v>
      </c>
      <c r="D181" s="4"/>
      <c r="E181" s="29">
        <f>IFERROR(_xlfn.XLOOKUP(A181,'درآمد ناشی از تغییر قیمت  '!$A$7:$A$117,'درآمد ناشی از تغییر قیمت  '!$I$7:$I$117),0)</f>
        <v>45663532192</v>
      </c>
      <c r="F181" s="4"/>
      <c r="G181" s="29">
        <v>0</v>
      </c>
      <c r="H181" s="4"/>
      <c r="I181" s="4">
        <f t="shared" si="6"/>
        <v>45663532192</v>
      </c>
      <c r="K181" s="109">
        <f t="shared" si="7"/>
        <v>1.0693867698238145E-2</v>
      </c>
      <c r="M181" s="29">
        <v>92613680</v>
      </c>
      <c r="N181" s="4"/>
      <c r="O181" s="29">
        <v>73800813159</v>
      </c>
      <c r="P181" s="4"/>
      <c r="Q181" s="29">
        <v>-2160592694</v>
      </c>
      <c r="R181" s="4"/>
      <c r="S181" s="4">
        <f t="shared" si="8"/>
        <v>71732834145</v>
      </c>
      <c r="T181" s="281"/>
      <c r="U181" s="109">
        <f>S181/درآمدها!$J$5</f>
        <v>1.5311814473437386E-2</v>
      </c>
      <c r="W181" s="37"/>
      <c r="X181" s="332"/>
      <c r="Y181" s="332"/>
      <c r="Z181" s="332"/>
    </row>
    <row r="182" spans="1:26" s="269" customFormat="1" ht="33" x14ac:dyDescent="0.25">
      <c r="A182" s="331" t="s">
        <v>111</v>
      </c>
      <c r="C182" s="29">
        <f>IFERROR(_xlfn.XLOOKUP(A182,'درآمد سود سهام'!$A$8:$A$130,'درآمد سود سهام'!$M$8:$M$130),0)</f>
        <v>0</v>
      </c>
      <c r="D182" s="4"/>
      <c r="E182" s="29">
        <f>IFERROR(_xlfn.XLOOKUP(A182,'درآمد ناشی از تغییر قیمت  '!$A$7:$A$117,'درآمد ناشی از تغییر قیمت  '!$I$7:$I$117),0)</f>
        <v>0</v>
      </c>
      <c r="F182" s="4"/>
      <c r="G182" s="29">
        <v>0</v>
      </c>
      <c r="H182" s="4"/>
      <c r="I182" s="4">
        <f t="shared" si="6"/>
        <v>0</v>
      </c>
      <c r="K182" s="109">
        <f t="shared" si="7"/>
        <v>0</v>
      </c>
      <c r="M182" s="29">
        <v>0</v>
      </c>
      <c r="N182" s="4"/>
      <c r="O182" s="29">
        <v>0</v>
      </c>
      <c r="P182" s="4"/>
      <c r="Q182" s="29">
        <v>-4302451847</v>
      </c>
      <c r="R182" s="4"/>
      <c r="S182" s="4">
        <f t="shared" si="8"/>
        <v>-4302451847</v>
      </c>
      <c r="T182" s="281"/>
      <c r="U182" s="109">
        <f>S182/درآمدها!$J$5</f>
        <v>-9.1838479891922608E-4</v>
      </c>
      <c r="W182" s="37"/>
      <c r="X182" s="332"/>
      <c r="Y182" s="332"/>
      <c r="Z182" s="332"/>
    </row>
    <row r="183" spans="1:26" s="269" customFormat="1" ht="33" x14ac:dyDescent="0.25">
      <c r="A183" s="331" t="s">
        <v>252</v>
      </c>
      <c r="C183" s="29">
        <f>IFERROR(_xlfn.XLOOKUP(A183,'درآمد سود سهام'!$A$8:$A$130,'درآمد سود سهام'!$M$8:$M$130),0)</f>
        <v>0</v>
      </c>
      <c r="D183" s="4"/>
      <c r="E183" s="29">
        <f>IFERROR(_xlfn.XLOOKUP(A183,'درآمد ناشی از تغییر قیمت  '!$A$7:$A$117,'درآمد ناشی از تغییر قیمت  '!$I$7:$I$117),0)</f>
        <v>0</v>
      </c>
      <c r="F183" s="4"/>
      <c r="G183" s="29">
        <v>0</v>
      </c>
      <c r="H183" s="4"/>
      <c r="I183" s="4">
        <f t="shared" si="6"/>
        <v>0</v>
      </c>
      <c r="K183" s="109">
        <f t="shared" si="7"/>
        <v>0</v>
      </c>
      <c r="M183" s="29">
        <v>5811163200</v>
      </c>
      <c r="N183" s="4"/>
      <c r="O183" s="29">
        <v>0</v>
      </c>
      <c r="P183" s="4"/>
      <c r="Q183" s="29">
        <v>-30692994346</v>
      </c>
      <c r="R183" s="4"/>
      <c r="S183" s="4">
        <f t="shared" si="8"/>
        <v>-24881831146</v>
      </c>
      <c r="T183" s="281"/>
      <c r="U183" s="109">
        <f>S183/درآمدها!$J$5</f>
        <v>-5.3111798356778551E-3</v>
      </c>
      <c r="W183" s="37"/>
      <c r="X183" s="332"/>
      <c r="Y183" s="332"/>
      <c r="Z183" s="332"/>
    </row>
    <row r="184" spans="1:26" s="269" customFormat="1" ht="33" x14ac:dyDescent="0.25">
      <c r="A184" s="331" t="s">
        <v>253</v>
      </c>
      <c r="C184" s="29">
        <f>IFERROR(_xlfn.XLOOKUP(A184,'درآمد سود سهام'!$A$8:$A$130,'درآمد سود سهام'!$M$8:$M$130),0)</f>
        <v>0</v>
      </c>
      <c r="D184" s="4"/>
      <c r="E184" s="29">
        <f>IFERROR(_xlfn.XLOOKUP(A184,'درآمد ناشی از تغییر قیمت  '!$A$7:$A$117,'درآمد ناشی از تغییر قیمت  '!$I$7:$I$117),0)</f>
        <v>0</v>
      </c>
      <c r="F184" s="4"/>
      <c r="G184" s="29">
        <v>0</v>
      </c>
      <c r="H184" s="4"/>
      <c r="I184" s="4">
        <f t="shared" si="6"/>
        <v>0</v>
      </c>
      <c r="K184" s="109">
        <f t="shared" si="7"/>
        <v>0</v>
      </c>
      <c r="M184" s="29">
        <v>0</v>
      </c>
      <c r="N184" s="4"/>
      <c r="O184" s="29">
        <v>0</v>
      </c>
      <c r="P184" s="4"/>
      <c r="Q184" s="29">
        <v>-4826340986</v>
      </c>
      <c r="R184" s="4"/>
      <c r="S184" s="4">
        <f t="shared" si="8"/>
        <v>-4826340986</v>
      </c>
      <c r="T184" s="281"/>
      <c r="U184" s="109">
        <f>S184/درآمدها!$J$5</f>
        <v>-1.0302121565948182E-3</v>
      </c>
      <c r="W184" s="37"/>
      <c r="X184" s="332"/>
      <c r="Y184" s="332"/>
      <c r="Z184" s="332"/>
    </row>
    <row r="185" spans="1:26" s="269" customFormat="1" ht="33" x14ac:dyDescent="0.25">
      <c r="A185" s="331" t="s">
        <v>254</v>
      </c>
      <c r="C185" s="29">
        <f>IFERROR(_xlfn.XLOOKUP(A185,'درآمد سود سهام'!$A$8:$A$130,'درآمد سود سهام'!$M$8:$M$130),0)</f>
        <v>0</v>
      </c>
      <c r="D185" s="4"/>
      <c r="E185" s="29">
        <f>IFERROR(_xlfn.XLOOKUP(A185,'درآمد ناشی از تغییر قیمت  '!$A$7:$A$117,'درآمد ناشی از تغییر قیمت  '!$I$7:$I$117),0)</f>
        <v>2399362780</v>
      </c>
      <c r="F185" s="4"/>
      <c r="G185" s="29">
        <v>0</v>
      </c>
      <c r="H185" s="4"/>
      <c r="I185" s="4">
        <f t="shared" si="6"/>
        <v>2399362780</v>
      </c>
      <c r="K185" s="109">
        <f t="shared" si="7"/>
        <v>5.61902833567748E-4</v>
      </c>
      <c r="M185" s="29">
        <v>5493492200</v>
      </c>
      <c r="N185" s="4"/>
      <c r="O185" s="29">
        <v>-7737877846</v>
      </c>
      <c r="P185" s="4"/>
      <c r="Q185" s="29">
        <v>-502792472</v>
      </c>
      <c r="R185" s="4"/>
      <c r="S185" s="4">
        <f t="shared" si="8"/>
        <v>-2747178118</v>
      </c>
      <c r="T185" s="281"/>
      <c r="U185" s="109">
        <f>S185/درآمدها!$J$5</f>
        <v>-5.8640205938712226E-4</v>
      </c>
      <c r="W185" s="37"/>
      <c r="X185" s="332"/>
      <c r="Y185" s="332"/>
      <c r="Z185" s="332"/>
    </row>
    <row r="186" spans="1:26" s="269" customFormat="1" ht="33" x14ac:dyDescent="0.25">
      <c r="A186" s="331" t="s">
        <v>255</v>
      </c>
      <c r="C186" s="29">
        <f>IFERROR(_xlfn.XLOOKUP(A186,'درآمد سود سهام'!$A$8:$A$130,'درآمد سود سهام'!$M$8:$M$130),0)</f>
        <v>0</v>
      </c>
      <c r="D186" s="4"/>
      <c r="E186" s="29">
        <f>IFERROR(_xlfn.XLOOKUP(A186,'درآمد ناشی از تغییر قیمت  '!$A$7:$A$117,'درآمد ناشی از تغییر قیمت  '!$I$7:$I$117),0)</f>
        <v>0</v>
      </c>
      <c r="F186" s="4"/>
      <c r="G186" s="29">
        <v>2990509</v>
      </c>
      <c r="H186" s="4"/>
      <c r="I186" s="4">
        <f t="shared" si="6"/>
        <v>2990509</v>
      </c>
      <c r="K186" s="109">
        <f t="shared" si="7"/>
        <v>7.0034239712172768E-7</v>
      </c>
      <c r="M186" s="29">
        <v>0</v>
      </c>
      <c r="N186" s="4"/>
      <c r="O186" s="29">
        <v>0</v>
      </c>
      <c r="P186" s="4"/>
      <c r="Q186" s="29">
        <v>4561473234</v>
      </c>
      <c r="R186" s="4"/>
      <c r="S186" s="4">
        <f t="shared" si="8"/>
        <v>4561473234</v>
      </c>
      <c r="T186" s="281"/>
      <c r="U186" s="109">
        <f>S186/درآمدها!$J$5</f>
        <v>9.736745064801934E-4</v>
      </c>
      <c r="W186" s="37"/>
      <c r="X186" s="332"/>
      <c r="Y186" s="332"/>
      <c r="Z186" s="332"/>
    </row>
    <row r="187" spans="1:26" s="269" customFormat="1" ht="33" x14ac:dyDescent="0.25">
      <c r="A187" s="331" t="s">
        <v>265</v>
      </c>
      <c r="C187" s="29">
        <f>IFERROR(_xlfn.XLOOKUP(A187,'درآمد سود سهام'!$A$8:$A$130,'درآمد سود سهام'!$M$8:$M$130),0)</f>
        <v>0</v>
      </c>
      <c r="D187" s="4"/>
      <c r="E187" s="29">
        <f>IFERROR(_xlfn.XLOOKUP(A187,'درآمد ناشی از تغییر قیمت  '!$A$7:$A$117,'درآمد ناشی از تغییر قیمت  '!$I$7:$I$117),0)</f>
        <v>0</v>
      </c>
      <c r="F187" s="4"/>
      <c r="G187" s="29">
        <v>0</v>
      </c>
      <c r="H187" s="4"/>
      <c r="I187" s="4">
        <f t="shared" si="6"/>
        <v>0</v>
      </c>
      <c r="K187" s="109">
        <f t="shared" si="7"/>
        <v>0</v>
      </c>
      <c r="M187" s="29">
        <v>0</v>
      </c>
      <c r="N187" s="4"/>
      <c r="O187" s="29">
        <v>0</v>
      </c>
      <c r="P187" s="4"/>
      <c r="Q187" s="29">
        <v>517214557</v>
      </c>
      <c r="R187" s="4"/>
      <c r="S187" s="4">
        <f t="shared" si="8"/>
        <v>517214557</v>
      </c>
      <c r="T187" s="281"/>
      <c r="U187" s="109">
        <f>S187/درآمدها!$J$5</f>
        <v>1.1040262711127132E-4</v>
      </c>
      <c r="W187" s="37"/>
      <c r="X187" s="332"/>
      <c r="Y187" s="332"/>
      <c r="Z187" s="332"/>
    </row>
    <row r="188" spans="1:26" s="269" customFormat="1" ht="33" x14ac:dyDescent="0.25">
      <c r="A188" s="331" t="s">
        <v>89</v>
      </c>
      <c r="C188" s="29">
        <f>IFERROR(_xlfn.XLOOKUP(A188,'درآمد سود سهام'!$A$8:$A$130,'درآمد سود سهام'!$M$8:$M$130),0)</f>
        <v>0</v>
      </c>
      <c r="D188" s="4"/>
      <c r="E188" s="29">
        <f>IFERROR(_xlfn.XLOOKUP(A188,'درآمد ناشی از تغییر قیمت  '!$A$7:$A$117,'درآمد ناشی از تغییر قیمت  '!$I$7:$I$117),0)</f>
        <v>0</v>
      </c>
      <c r="F188" s="4"/>
      <c r="G188" s="29">
        <v>0</v>
      </c>
      <c r="H188" s="4"/>
      <c r="I188" s="4">
        <f t="shared" si="6"/>
        <v>0</v>
      </c>
      <c r="K188" s="109">
        <f t="shared" si="7"/>
        <v>0</v>
      </c>
      <c r="M188" s="29">
        <v>11048534960</v>
      </c>
      <c r="N188" s="4"/>
      <c r="O188" s="29">
        <v>0</v>
      </c>
      <c r="P188" s="4"/>
      <c r="Q188" s="29">
        <v>-42081886103</v>
      </c>
      <c r="R188" s="4"/>
      <c r="S188" s="4">
        <f t="shared" si="8"/>
        <v>-31033351143</v>
      </c>
      <c r="T188" s="281"/>
      <c r="U188" s="109">
        <f>S188/درآمدها!$J$5</f>
        <v>-6.6242595995877488E-3</v>
      </c>
      <c r="W188" s="37"/>
      <c r="X188" s="332"/>
      <c r="Y188" s="332"/>
      <c r="Z188" s="332"/>
    </row>
    <row r="189" spans="1:26" s="269" customFormat="1" ht="33" x14ac:dyDescent="0.25">
      <c r="A189" s="331" t="s">
        <v>284</v>
      </c>
      <c r="C189" s="29">
        <f>IFERROR(_xlfn.XLOOKUP(A189,'درآمد سود سهام'!$A$8:$A$130,'درآمد سود سهام'!$M$8:$M$130),0)</f>
        <v>0</v>
      </c>
      <c r="D189" s="4"/>
      <c r="E189" s="29">
        <f>IFERROR(_xlfn.XLOOKUP(A189,'درآمد ناشی از تغییر قیمت  '!$A$7:$A$117,'درآمد ناشی از تغییر قیمت  '!$I$7:$I$117),0)</f>
        <v>0</v>
      </c>
      <c r="F189" s="4"/>
      <c r="G189" s="29">
        <v>0</v>
      </c>
      <c r="H189" s="4"/>
      <c r="I189" s="4">
        <f t="shared" si="6"/>
        <v>0</v>
      </c>
      <c r="K189" s="109">
        <f t="shared" si="7"/>
        <v>0</v>
      </c>
      <c r="M189" s="29">
        <v>6450331394</v>
      </c>
      <c r="N189" s="4"/>
      <c r="O189" s="29">
        <v>0</v>
      </c>
      <c r="P189" s="4"/>
      <c r="Q189" s="29">
        <v>-23106886470</v>
      </c>
      <c r="R189" s="4"/>
      <c r="S189" s="4">
        <f t="shared" si="8"/>
        <v>-16656555076</v>
      </c>
      <c r="T189" s="281"/>
      <c r="U189" s="109">
        <f>S189/درآمدها!$J$5</f>
        <v>-3.5554440881948755E-3</v>
      </c>
      <c r="W189" s="37"/>
      <c r="X189" s="332"/>
      <c r="Y189" s="332"/>
      <c r="Z189" s="332"/>
    </row>
    <row r="190" spans="1:26" s="269" customFormat="1" ht="33" x14ac:dyDescent="0.25">
      <c r="A190" s="331" t="s">
        <v>256</v>
      </c>
      <c r="C190" s="29">
        <f>IFERROR(_xlfn.XLOOKUP(A190,'درآمد سود سهام'!$A$8:$A$130,'درآمد سود سهام'!$M$8:$M$130),0)</f>
        <v>0</v>
      </c>
      <c r="D190" s="4"/>
      <c r="E190" s="29">
        <f>IFERROR(_xlfn.XLOOKUP(A190,'درآمد ناشی از تغییر قیمت  '!$A$7:$A$117,'درآمد ناشی از تغییر قیمت  '!$I$7:$I$117),0)</f>
        <v>7870825827</v>
      </c>
      <c r="F190" s="4"/>
      <c r="G190" s="29">
        <v>0</v>
      </c>
      <c r="H190" s="4"/>
      <c r="I190" s="4">
        <f t="shared" si="6"/>
        <v>7870825827</v>
      </c>
      <c r="K190" s="109">
        <f t="shared" si="7"/>
        <v>1.8432557892348041E-3</v>
      </c>
      <c r="M190" s="29">
        <v>1944812100</v>
      </c>
      <c r="N190" s="4"/>
      <c r="O190" s="29">
        <v>9109708209</v>
      </c>
      <c r="P190" s="4"/>
      <c r="Q190" s="29">
        <v>-298306149</v>
      </c>
      <c r="R190" s="4"/>
      <c r="S190" s="4">
        <f t="shared" si="8"/>
        <v>10756214160</v>
      </c>
      <c r="T190" s="281"/>
      <c r="U190" s="109">
        <f>S190/درآمدها!$J$5</f>
        <v>2.2959800434144712E-3</v>
      </c>
      <c r="W190" s="37"/>
      <c r="X190" s="332"/>
      <c r="Y190" s="332"/>
      <c r="Z190" s="332"/>
    </row>
    <row r="191" spans="1:26" s="269" customFormat="1" ht="33" x14ac:dyDescent="0.25">
      <c r="A191" s="331" t="s">
        <v>257</v>
      </c>
      <c r="C191" s="29">
        <f>IFERROR(_xlfn.XLOOKUP(A191,'درآمد سود سهام'!$A$8:$A$130,'درآمد سود سهام'!$M$8:$M$130),0)</f>
        <v>0</v>
      </c>
      <c r="D191" s="4"/>
      <c r="E191" s="29">
        <f>IFERROR(_xlfn.XLOOKUP(A191,'درآمد ناشی از تغییر قیمت  '!$A$7:$A$117,'درآمد ناشی از تغییر قیمت  '!$I$7:$I$117),0)</f>
        <v>0</v>
      </c>
      <c r="F191" s="4"/>
      <c r="G191" s="29">
        <v>0</v>
      </c>
      <c r="H191" s="4"/>
      <c r="I191" s="4">
        <f t="shared" si="6"/>
        <v>0</v>
      </c>
      <c r="K191" s="109">
        <f t="shared" si="7"/>
        <v>0</v>
      </c>
      <c r="M191" s="29">
        <v>0</v>
      </c>
      <c r="N191" s="4"/>
      <c r="O191" s="29">
        <v>0</v>
      </c>
      <c r="P191" s="4"/>
      <c r="Q191" s="29">
        <v>-14409866198</v>
      </c>
      <c r="R191" s="4"/>
      <c r="S191" s="4">
        <f t="shared" si="8"/>
        <v>-14409866198</v>
      </c>
      <c r="T191" s="281"/>
      <c r="U191" s="109">
        <f>S191/درآمدها!$J$5</f>
        <v>-3.0758745341753924E-3</v>
      </c>
      <c r="W191" s="37"/>
      <c r="X191" s="332"/>
      <c r="Y191" s="332"/>
      <c r="Z191" s="332"/>
    </row>
    <row r="192" spans="1:26" s="269" customFormat="1" ht="33" x14ac:dyDescent="0.25">
      <c r="A192" s="331" t="s">
        <v>266</v>
      </c>
      <c r="C192" s="29">
        <f>IFERROR(_xlfn.XLOOKUP(A192,'درآمد سود سهام'!$A$8:$A$130,'درآمد سود سهام'!$M$8:$M$130),0)</f>
        <v>0</v>
      </c>
      <c r="D192" s="4"/>
      <c r="E192" s="29">
        <f>IFERROR(_xlfn.XLOOKUP(A192,'درآمد ناشی از تغییر قیمت  '!$A$7:$A$117,'درآمد ناشی از تغییر قیمت  '!$I$7:$I$117),0)</f>
        <v>0</v>
      </c>
      <c r="F192" s="4"/>
      <c r="G192" s="29">
        <v>0</v>
      </c>
      <c r="H192" s="4"/>
      <c r="I192" s="4">
        <f t="shared" si="6"/>
        <v>0</v>
      </c>
      <c r="K192" s="109">
        <f t="shared" si="7"/>
        <v>0</v>
      </c>
      <c r="M192" s="29">
        <v>2956231500</v>
      </c>
      <c r="N192" s="4"/>
      <c r="O192" s="29">
        <v>0</v>
      </c>
      <c r="P192" s="4"/>
      <c r="Q192" s="29">
        <v>-34089329631</v>
      </c>
      <c r="R192" s="4"/>
      <c r="S192" s="4">
        <f t="shared" si="8"/>
        <v>-31133098131</v>
      </c>
      <c r="T192" s="281"/>
      <c r="U192" s="109">
        <f>S192/درآمدها!$J$5</f>
        <v>-6.6455512074371312E-3</v>
      </c>
      <c r="W192" s="37"/>
      <c r="X192" s="332"/>
      <c r="Y192" s="332"/>
      <c r="Z192" s="332"/>
    </row>
    <row r="193" spans="1:26" s="269" customFormat="1" ht="33" x14ac:dyDescent="0.25">
      <c r="A193" s="331" t="s">
        <v>258</v>
      </c>
      <c r="C193" s="29">
        <f>IFERROR(_xlfn.XLOOKUP(A193,'درآمد سود سهام'!$A$8:$A$130,'درآمد سود سهام'!$M$8:$M$130),0)</f>
        <v>0</v>
      </c>
      <c r="D193" s="4"/>
      <c r="E193" s="29">
        <f>IFERROR(_xlfn.XLOOKUP(A193,'درآمد ناشی از تغییر قیمت  '!$A$7:$A$117,'درآمد ناشی از تغییر قیمت  '!$I$7:$I$117),0)</f>
        <v>338108840</v>
      </c>
      <c r="F193" s="4"/>
      <c r="G193" s="29">
        <v>-557158654</v>
      </c>
      <c r="H193" s="4"/>
      <c r="I193" s="4">
        <f t="shared" si="6"/>
        <v>-219049814</v>
      </c>
      <c r="K193" s="109">
        <f t="shared" si="7"/>
        <v>-5.1298916614472179E-5</v>
      </c>
      <c r="M193" s="29">
        <v>0</v>
      </c>
      <c r="N193" s="4"/>
      <c r="O193" s="29">
        <v>0</v>
      </c>
      <c r="P193" s="4"/>
      <c r="Q193" s="29">
        <v>-904539265</v>
      </c>
      <c r="R193" s="4"/>
      <c r="S193" s="4">
        <f t="shared" si="8"/>
        <v>-904539265</v>
      </c>
      <c r="T193" s="281"/>
      <c r="U193" s="109">
        <f>S193/درآمدها!$J$5</f>
        <v>-1.9307946736947396E-4</v>
      </c>
      <c r="W193" s="37"/>
      <c r="X193" s="332"/>
      <c r="Y193" s="332"/>
      <c r="Z193" s="332"/>
    </row>
    <row r="194" spans="1:26" s="269" customFormat="1" ht="33" x14ac:dyDescent="0.25">
      <c r="A194" s="331" t="s">
        <v>348</v>
      </c>
      <c r="C194" s="29">
        <f>IFERROR(_xlfn.XLOOKUP(A194,'درآمد سود سهام'!$A$8:$A$130,'درآمد سود سهام'!$M$8:$M$130),0)</f>
        <v>0</v>
      </c>
      <c r="D194" s="4"/>
      <c r="E194" s="29">
        <f>IFERROR(_xlfn.XLOOKUP(A194,'درآمد ناشی از تغییر قیمت  '!$A$7:$A$117,'درآمد ناشی از تغییر قیمت  '!$I$7:$I$117),0)</f>
        <v>0</v>
      </c>
      <c r="F194" s="4"/>
      <c r="G194" s="29">
        <v>0</v>
      </c>
      <c r="H194" s="4"/>
      <c r="I194" s="4">
        <f t="shared" si="6"/>
        <v>0</v>
      </c>
      <c r="K194" s="109">
        <f t="shared" si="7"/>
        <v>0</v>
      </c>
      <c r="M194" s="29">
        <v>0</v>
      </c>
      <c r="N194" s="4"/>
      <c r="O194" s="29">
        <v>0</v>
      </c>
      <c r="P194" s="4"/>
      <c r="Q194" s="29">
        <v>1322641582</v>
      </c>
      <c r="R194" s="4"/>
      <c r="S194" s="4">
        <f t="shared" si="8"/>
        <v>1322641582</v>
      </c>
      <c r="T194" s="281"/>
      <c r="U194" s="109">
        <f>S194/درآمدها!$J$5</f>
        <v>2.8232597749449652E-4</v>
      </c>
      <c r="W194" s="37"/>
      <c r="X194" s="332"/>
      <c r="Y194" s="332"/>
      <c r="Z194" s="332"/>
    </row>
    <row r="195" spans="1:26" s="269" customFormat="1" ht="33" x14ac:dyDescent="0.25">
      <c r="A195" s="331" t="s">
        <v>259</v>
      </c>
      <c r="C195" s="29">
        <f>IFERROR(_xlfn.XLOOKUP(A195,'درآمد سود سهام'!$A$8:$A$130,'درآمد سود سهام'!$M$8:$M$130),0)</f>
        <v>0</v>
      </c>
      <c r="D195" s="4"/>
      <c r="E195" s="29">
        <f>IFERROR(_xlfn.XLOOKUP(A195,'درآمد ناشی از تغییر قیمت  '!$A$7:$A$117,'درآمد ناشی از تغییر قیمت  '!$I$7:$I$117),0)</f>
        <v>0</v>
      </c>
      <c r="F195" s="4"/>
      <c r="G195" s="29">
        <v>0</v>
      </c>
      <c r="H195" s="4"/>
      <c r="I195" s="4">
        <f t="shared" si="6"/>
        <v>0</v>
      </c>
      <c r="K195" s="109">
        <f t="shared" si="7"/>
        <v>0</v>
      </c>
      <c r="M195" s="29">
        <v>29658546</v>
      </c>
      <c r="N195" s="4"/>
      <c r="O195" s="29">
        <v>0</v>
      </c>
      <c r="P195" s="4"/>
      <c r="Q195" s="29">
        <v>-4846961334</v>
      </c>
      <c r="R195" s="4"/>
      <c r="S195" s="4">
        <f t="shared" si="8"/>
        <v>-4817302788</v>
      </c>
      <c r="T195" s="281"/>
      <c r="U195" s="109">
        <f>S195/درآمدها!$J$5</f>
        <v>-1.0282828976633999E-3</v>
      </c>
      <c r="W195" s="37"/>
      <c r="X195" s="332"/>
      <c r="Y195" s="332"/>
      <c r="Z195" s="332"/>
    </row>
    <row r="196" spans="1:26" s="269" customFormat="1" ht="33" x14ac:dyDescent="0.25">
      <c r="A196" s="331" t="s">
        <v>260</v>
      </c>
      <c r="C196" s="29">
        <f>IFERROR(_xlfn.XLOOKUP(A196,'درآمد سود سهام'!$A$8:$A$130,'درآمد سود سهام'!$M$8:$M$130),0)</f>
        <v>0</v>
      </c>
      <c r="D196" s="4"/>
      <c r="E196" s="29">
        <f>IFERROR(_xlfn.XLOOKUP(A196,'درآمد ناشی از تغییر قیمت  '!$A$7:$A$117,'درآمد ناشی از تغییر قیمت  '!$I$7:$I$117),0)</f>
        <v>0</v>
      </c>
      <c r="F196" s="4"/>
      <c r="G196" s="29">
        <v>0</v>
      </c>
      <c r="H196" s="4"/>
      <c r="I196" s="4">
        <f t="shared" si="6"/>
        <v>0</v>
      </c>
      <c r="K196" s="109">
        <f t="shared" si="7"/>
        <v>0</v>
      </c>
      <c r="M196" s="29">
        <v>542904440</v>
      </c>
      <c r="N196" s="4"/>
      <c r="O196" s="29">
        <v>0</v>
      </c>
      <c r="P196" s="4"/>
      <c r="Q196" s="29">
        <v>-13672053473</v>
      </c>
      <c r="R196" s="4"/>
      <c r="S196" s="4">
        <f t="shared" si="8"/>
        <v>-13129149033</v>
      </c>
      <c r="T196" s="281"/>
      <c r="U196" s="109">
        <f>S196/درآمدها!$J$5</f>
        <v>-2.8024975812477133E-3</v>
      </c>
      <c r="W196" s="37"/>
      <c r="X196" s="332"/>
      <c r="Y196" s="332"/>
      <c r="Z196" s="332"/>
    </row>
    <row r="197" spans="1:26" s="269" customFormat="1" ht="33" x14ac:dyDescent="0.25">
      <c r="A197" s="331" t="s">
        <v>261</v>
      </c>
      <c r="C197" s="29">
        <f>IFERROR(_xlfn.XLOOKUP(A197,'درآمد سود سهام'!$A$8:$A$130,'درآمد سود سهام'!$M$8:$M$130),0)</f>
        <v>0</v>
      </c>
      <c r="D197" s="4"/>
      <c r="E197" s="29">
        <f>IFERROR(_xlfn.XLOOKUP(A197,'درآمد ناشی از تغییر قیمت  '!$A$7:$A$117,'درآمد ناشی از تغییر قیمت  '!$I$7:$I$117),0)</f>
        <v>5124065251</v>
      </c>
      <c r="F197" s="4"/>
      <c r="G197" s="29">
        <v>2292716645</v>
      </c>
      <c r="H197" s="4"/>
      <c r="I197" s="4">
        <f t="shared" si="6"/>
        <v>7416781896</v>
      </c>
      <c r="K197" s="109">
        <f t="shared" si="7"/>
        <v>1.7369239858410967E-3</v>
      </c>
      <c r="M197" s="29">
        <v>6501890400</v>
      </c>
      <c r="N197" s="4"/>
      <c r="O197" s="29">
        <v>0</v>
      </c>
      <c r="P197" s="4"/>
      <c r="Q197" s="29">
        <v>-4210442383</v>
      </c>
      <c r="R197" s="4"/>
      <c r="S197" s="4">
        <f t="shared" si="8"/>
        <v>2291448017</v>
      </c>
      <c r="T197" s="281"/>
      <c r="U197" s="109">
        <f>S197/درآمدها!$J$5</f>
        <v>4.8912366742553438E-4</v>
      </c>
      <c r="W197" s="37"/>
      <c r="X197" s="332"/>
      <c r="Y197" s="332"/>
      <c r="Z197" s="332"/>
    </row>
    <row r="198" spans="1:26" s="269" customFormat="1" ht="33" x14ac:dyDescent="0.25">
      <c r="A198" s="331" t="s">
        <v>359</v>
      </c>
      <c r="C198" s="29">
        <f>IFERROR(_xlfn.XLOOKUP(A198,'درآمد سود سهام'!$A$8:$A$130,'درآمد سود سهام'!$M$8:$M$130),0)</f>
        <v>0</v>
      </c>
      <c r="D198" s="4"/>
      <c r="E198" s="29">
        <f>IFERROR(_xlfn.XLOOKUP(A198,'درآمد ناشی از تغییر قیمت  '!$A$7:$A$117,'درآمد ناشی از تغییر قیمت  '!$I$7:$I$117),0)</f>
        <v>287819242</v>
      </c>
      <c r="F198" s="4"/>
      <c r="G198" s="29">
        <v>0</v>
      </c>
      <c r="H198" s="4"/>
      <c r="I198" s="4">
        <f t="shared" si="6"/>
        <v>287819242</v>
      </c>
      <c r="K198" s="109">
        <f t="shared" si="7"/>
        <v>6.7403916149404215E-5</v>
      </c>
      <c r="M198" s="29">
        <v>0</v>
      </c>
      <c r="N198" s="4"/>
      <c r="O198" s="29">
        <v>287819242</v>
      </c>
      <c r="P198" s="4"/>
      <c r="Q198" s="29">
        <v>0</v>
      </c>
      <c r="R198" s="4"/>
      <c r="S198" s="4">
        <f t="shared" si="8"/>
        <v>287819242</v>
      </c>
      <c r="T198" s="281"/>
      <c r="U198" s="109">
        <f>S198/درآمدها!$J$5</f>
        <v>6.1436786764636173E-5</v>
      </c>
      <c r="W198" s="37"/>
      <c r="X198" s="332"/>
      <c r="Y198" s="332"/>
      <c r="Z198" s="332"/>
    </row>
    <row r="199" spans="1:26" s="269" customFormat="1" ht="33" x14ac:dyDescent="0.25">
      <c r="A199" s="331" t="s">
        <v>267</v>
      </c>
      <c r="C199" s="29">
        <f>IFERROR(_xlfn.XLOOKUP(A199,'درآمد سود سهام'!$A$8:$A$130,'درآمد سود سهام'!$M$8:$M$130),0)</f>
        <v>0</v>
      </c>
      <c r="D199" s="4"/>
      <c r="E199" s="29">
        <f>IFERROR(_xlfn.XLOOKUP(A199,'درآمد ناشی از تغییر قیمت  '!$A$7:$A$117,'درآمد ناشی از تغییر قیمت  '!$I$7:$I$117),0)</f>
        <v>0</v>
      </c>
      <c r="F199" s="4"/>
      <c r="G199" s="29">
        <v>0</v>
      </c>
      <c r="H199" s="4"/>
      <c r="I199" s="4">
        <f t="shared" si="6"/>
        <v>0</v>
      </c>
      <c r="K199" s="109">
        <f t="shared" si="7"/>
        <v>0</v>
      </c>
      <c r="M199" s="29">
        <v>1123810650</v>
      </c>
      <c r="N199" s="4"/>
      <c r="O199" s="29">
        <v>0</v>
      </c>
      <c r="P199" s="4"/>
      <c r="Q199" s="29">
        <v>-11844836336</v>
      </c>
      <c r="R199" s="4"/>
      <c r="S199" s="4">
        <f t="shared" si="8"/>
        <v>-10721025686</v>
      </c>
      <c r="T199" s="281"/>
      <c r="U199" s="109">
        <f>S199/درآمدها!$J$5</f>
        <v>-2.2884688472946824E-3</v>
      </c>
      <c r="W199" s="37"/>
      <c r="X199" s="332"/>
      <c r="Y199" s="332"/>
      <c r="Z199" s="332"/>
    </row>
    <row r="200" spans="1:26" s="269" customFormat="1" ht="33" x14ac:dyDescent="0.25">
      <c r="A200" s="331" t="s">
        <v>226</v>
      </c>
      <c r="C200" s="29">
        <f>IFERROR(_xlfn.XLOOKUP(A200,'درآمد سود سهام'!$A$8:$A$130,'درآمد سود سهام'!$M$8:$M$130),0)</f>
        <v>0</v>
      </c>
      <c r="D200" s="4"/>
      <c r="E200" s="29">
        <f>IFERROR(_xlfn.XLOOKUP(A200,'درآمد ناشی از تغییر قیمت  '!$A$7:$A$117,'درآمد ناشی از تغییر قیمت  '!$I$7:$I$117),0)</f>
        <v>0</v>
      </c>
      <c r="F200" s="4"/>
      <c r="G200" s="29">
        <v>0</v>
      </c>
      <c r="H200" s="4"/>
      <c r="I200" s="4">
        <f t="shared" si="6"/>
        <v>0</v>
      </c>
      <c r="K200" s="109">
        <f t="shared" si="7"/>
        <v>0</v>
      </c>
      <c r="M200" s="29">
        <v>0</v>
      </c>
      <c r="N200" s="4"/>
      <c r="O200" s="29">
        <v>0</v>
      </c>
      <c r="P200" s="4"/>
      <c r="Q200" s="29">
        <v>37578959</v>
      </c>
      <c r="R200" s="4"/>
      <c r="S200" s="4">
        <f t="shared" si="8"/>
        <v>37578959</v>
      </c>
      <c r="T200" s="281"/>
      <c r="U200" s="109">
        <f>S200/درآمدها!$J$5</f>
        <v>8.0214598401312081E-6</v>
      </c>
      <c r="W200" s="37"/>
      <c r="X200" s="332"/>
      <c r="Y200" s="332"/>
      <c r="Z200" s="332"/>
    </row>
    <row r="201" spans="1:26" s="269" customFormat="1" ht="33" x14ac:dyDescent="0.25">
      <c r="A201" s="331" t="s">
        <v>357</v>
      </c>
      <c r="C201" s="29">
        <f>IFERROR(_xlfn.XLOOKUP(A201,'درآمد سود سهام'!$A$8:$A$130,'درآمد سود سهام'!$M$8:$M$130),0)</f>
        <v>0</v>
      </c>
      <c r="D201" s="4"/>
      <c r="E201" s="29">
        <f>IFERROR(_xlfn.XLOOKUP(A201,'درآمد ناشی از تغییر قیمت  '!$A$7:$A$117,'درآمد ناشی از تغییر قیمت  '!$I$7:$I$117),0)</f>
        <v>625818747</v>
      </c>
      <c r="F201" s="4"/>
      <c r="G201" s="29">
        <v>0</v>
      </c>
      <c r="H201" s="4"/>
      <c r="I201" s="4">
        <f t="shared" si="6"/>
        <v>625818747</v>
      </c>
      <c r="K201" s="109">
        <f>I201/4270067059042</f>
        <v>1.4655946577579135E-4</v>
      </c>
      <c r="M201" s="29">
        <v>0</v>
      </c>
      <c r="N201" s="4"/>
      <c r="O201" s="29">
        <v>625818747</v>
      </c>
      <c r="P201" s="4"/>
      <c r="Q201" s="29">
        <v>0</v>
      </c>
      <c r="R201" s="4"/>
      <c r="S201" s="4">
        <f>Q201+O201+M201</f>
        <v>625818747</v>
      </c>
      <c r="T201" s="281"/>
      <c r="U201" s="109">
        <f>S201/درآمدها!$J$5</f>
        <v>1.3358485918307989E-4</v>
      </c>
      <c r="W201" s="37"/>
      <c r="X201" s="332"/>
      <c r="Y201" s="332"/>
      <c r="Z201" s="332"/>
    </row>
    <row r="202" spans="1:26" s="269" customFormat="1" ht="33" x14ac:dyDescent="0.25">
      <c r="A202" s="331" t="s">
        <v>345</v>
      </c>
      <c r="C202" s="29">
        <f>IFERROR(_xlfn.XLOOKUP(A202,'درآمد سود سهام'!$A$8:$A$130,'درآمد سود سهام'!$M$8:$M$130),0)</f>
        <v>0</v>
      </c>
      <c r="D202" s="4"/>
      <c r="E202" s="29">
        <f>IFERROR(_xlfn.XLOOKUP(A202,'درآمد ناشی از تغییر قیمت  '!$A$7:$A$117,'درآمد ناشی از تغییر قیمت  '!$I$7:$I$117),0)</f>
        <v>429616492</v>
      </c>
      <c r="F202" s="4"/>
      <c r="G202" s="29">
        <v>0</v>
      </c>
      <c r="H202" s="4"/>
      <c r="I202" s="4">
        <f t="shared" si="6"/>
        <v>429616492</v>
      </c>
      <c r="K202" s="109">
        <f>I202/4270067059042</f>
        <v>1.0061118152471955E-4</v>
      </c>
      <c r="M202" s="29">
        <v>0</v>
      </c>
      <c r="N202" s="4"/>
      <c r="O202" s="29">
        <v>495356267</v>
      </c>
      <c r="P202" s="4"/>
      <c r="Q202" s="29">
        <v>0</v>
      </c>
      <c r="R202" s="4"/>
      <c r="S202" s="4">
        <f t="shared" ref="S202:S205" si="9">Q202+O202+M202</f>
        <v>495356267</v>
      </c>
      <c r="T202" s="281"/>
      <c r="U202" s="109">
        <f>S202/درآمدها!$J$5</f>
        <v>1.0573684072243226E-4</v>
      </c>
      <c r="W202" s="37"/>
      <c r="X202" s="332"/>
      <c r="Y202" s="332"/>
      <c r="Z202" s="332"/>
    </row>
    <row r="203" spans="1:26" s="269" customFormat="1" ht="33" x14ac:dyDescent="0.25">
      <c r="A203" s="331" t="s">
        <v>227</v>
      </c>
      <c r="C203" s="29">
        <f>IFERROR(_xlfn.XLOOKUP(A203,'درآمد سود سهام'!$A$8:$A$130,'درآمد سود سهام'!$M$8:$M$130),0)</f>
        <v>0</v>
      </c>
      <c r="D203" s="4"/>
      <c r="E203" s="29">
        <f>IFERROR(_xlfn.XLOOKUP(A203,'درآمد ناشی از تغییر قیمت  '!$A$7:$A$117,'درآمد ناشی از تغییر قیمت  '!$I$7:$I$117),0)</f>
        <v>0</v>
      </c>
      <c r="F203" s="4"/>
      <c r="G203" s="29">
        <v>0</v>
      </c>
      <c r="H203" s="4"/>
      <c r="I203" s="4">
        <f t="shared" si="6"/>
        <v>0</v>
      </c>
      <c r="K203" s="109">
        <f>I203/4270067059042</f>
        <v>0</v>
      </c>
      <c r="M203" s="29">
        <v>0</v>
      </c>
      <c r="N203" s="4"/>
      <c r="O203" s="29">
        <v>4604784</v>
      </c>
      <c r="P203" s="4"/>
      <c r="Q203" s="29">
        <v>0</v>
      </c>
      <c r="R203" s="4"/>
      <c r="S203" s="4">
        <f t="shared" si="9"/>
        <v>4604784</v>
      </c>
      <c r="T203" s="281"/>
      <c r="U203" s="109">
        <f>S203/درآمدها!$J$5</f>
        <v>9.8291945576456084E-7</v>
      </c>
      <c r="W203" s="37"/>
      <c r="X203" s="332"/>
      <c r="Y203" s="332"/>
      <c r="Z203" s="332"/>
    </row>
    <row r="204" spans="1:26" s="269" customFormat="1" ht="33" x14ac:dyDescent="0.25">
      <c r="A204" s="331" t="s">
        <v>358</v>
      </c>
      <c r="C204" s="29">
        <f>IFERROR(_xlfn.XLOOKUP(A204,'درآمد سود سهام'!$A$8:$A$130,'درآمد سود سهام'!$M$8:$M$130),0)</f>
        <v>0</v>
      </c>
      <c r="D204" s="4"/>
      <c r="E204" s="29">
        <f>IFERROR(_xlfn.XLOOKUP(A204,'درآمد ناشی از تغییر قیمت  '!$A$7:$A$117,'درآمد ناشی از تغییر قیمت  '!$I$7:$I$117),0)</f>
        <v>2427005937</v>
      </c>
      <c r="F204" s="4"/>
      <c r="G204" s="29">
        <v>0</v>
      </c>
      <c r="H204" s="4"/>
      <c r="I204" s="4">
        <f t="shared" ref="I204:I205" si="10">G204+E204+C204</f>
        <v>2427005937</v>
      </c>
      <c r="K204" s="109">
        <f>I204/4270067059042</f>
        <v>5.6837653916013786E-4</v>
      </c>
      <c r="M204" s="29">
        <v>0</v>
      </c>
      <c r="N204" s="4"/>
      <c r="O204" s="29">
        <v>2427005937</v>
      </c>
      <c r="P204" s="4"/>
      <c r="Q204" s="29">
        <v>0</v>
      </c>
      <c r="R204" s="4"/>
      <c r="S204" s="4">
        <f t="shared" si="9"/>
        <v>2427005937</v>
      </c>
      <c r="T204" s="281"/>
      <c r="U204" s="109">
        <f>S204/درآمدها!$J$5</f>
        <v>5.1805933888177992E-4</v>
      </c>
      <c r="W204" s="37"/>
      <c r="X204" s="332"/>
      <c r="Y204" s="332"/>
      <c r="Z204" s="332"/>
    </row>
    <row r="205" spans="1:26" s="269" customFormat="1" ht="33" x14ac:dyDescent="0.25">
      <c r="A205" s="331" t="s">
        <v>340</v>
      </c>
      <c r="C205" s="29">
        <f>IFERROR(_xlfn.XLOOKUP(A205,'درآمد سود سهام'!$A$8:$A$130,'درآمد سود سهام'!$M$8:$M$130),0)</f>
        <v>0</v>
      </c>
      <c r="D205" s="4"/>
      <c r="E205" s="29">
        <f>IFERROR(_xlfn.XLOOKUP(A205,'درآمد ناشی از تغییر قیمت  '!$A$7:$A$117,'درآمد ناشی از تغییر قیمت  '!$I$7:$I$117),0)</f>
        <v>-531533462</v>
      </c>
      <c r="F205" s="4"/>
      <c r="G205" s="29">
        <v>0</v>
      </c>
      <c r="H205" s="4"/>
      <c r="I205" s="4">
        <f t="shared" si="10"/>
        <v>-531533462</v>
      </c>
      <c r="K205" s="109">
        <f>I205/4270067059042</f>
        <v>-1.2447894954587687E-4</v>
      </c>
      <c r="M205" s="29">
        <v>0</v>
      </c>
      <c r="N205" s="4"/>
      <c r="O205" s="29">
        <v>-688964652</v>
      </c>
      <c r="P205" s="4"/>
      <c r="Q205" s="29">
        <v>0</v>
      </c>
      <c r="R205" s="4"/>
      <c r="S205" s="4">
        <f t="shared" si="9"/>
        <v>-688964652</v>
      </c>
      <c r="T205" s="281"/>
      <c r="U205" s="109">
        <f>S205/درآمدها!$J$5</f>
        <v>-1.4706374083667335E-4</v>
      </c>
      <c r="W205" s="37"/>
      <c r="X205" s="332"/>
      <c r="Y205" s="332"/>
      <c r="Z205" s="332"/>
    </row>
    <row r="206" spans="1:26" s="333" customFormat="1" ht="25.5" customHeight="1" thickBot="1" x14ac:dyDescent="0.3">
      <c r="C206" s="142">
        <f>SUM(C11:C205)</f>
        <v>29411143120</v>
      </c>
      <c r="D206" s="145"/>
      <c r="E206" s="142">
        <f>SUM(E11:E205)</f>
        <v>3797614325299</v>
      </c>
      <c r="F206" s="145"/>
      <c r="G206" s="142">
        <f>SUM(G11:G205)</f>
        <v>313646511203</v>
      </c>
      <c r="H206" s="145"/>
      <c r="I206" s="142">
        <f>SUM(I11:I205)</f>
        <v>4140671979622</v>
      </c>
      <c r="J206" s="334"/>
      <c r="K206" s="60">
        <f>SUM(K11:K205)</f>
        <v>0.96969717860847149</v>
      </c>
      <c r="M206" s="142">
        <f>SUM(M11:M205)</f>
        <v>1103223249997</v>
      </c>
      <c r="N206" s="145"/>
      <c r="O206" s="142">
        <f>SUM(O11:O205)</f>
        <v>4761392825756</v>
      </c>
      <c r="P206" s="145"/>
      <c r="Q206" s="142">
        <f>SUM(Q11:Q205)</f>
        <v>-1447481207072</v>
      </c>
      <c r="R206" s="145"/>
      <c r="S206" s="142">
        <f>SUM(S11:S205)</f>
        <v>4417134868681</v>
      </c>
      <c r="T206" s="334"/>
      <c r="U206" s="60">
        <f>SUM(U11:U205)</f>
        <v>0.94286459498699415</v>
      </c>
      <c r="V206" s="37"/>
      <c r="W206" s="37"/>
      <c r="X206" s="37"/>
      <c r="Y206" s="312"/>
      <c r="Z206" s="312"/>
    </row>
    <row r="207" spans="1:26" ht="25.5" customHeight="1" thickTop="1" x14ac:dyDescent="0.25">
      <c r="D207" s="4"/>
      <c r="F207" s="4"/>
      <c r="H207" s="4"/>
      <c r="J207" s="281"/>
      <c r="L207" s="269"/>
      <c r="N207" s="4"/>
      <c r="O207" s="335"/>
      <c r="P207" s="4"/>
      <c r="Q207" s="335"/>
      <c r="R207" s="4"/>
      <c r="S207" s="335"/>
      <c r="T207" s="335"/>
      <c r="V207" s="37"/>
      <c r="X207" s="37"/>
      <c r="Y207" s="37"/>
      <c r="Z207" s="37"/>
    </row>
    <row r="208" spans="1:26" s="4" customFormat="1" ht="30.75" x14ac:dyDescent="0.25">
      <c r="A208" s="331"/>
      <c r="C208" s="337"/>
    </row>
    <row r="209" spans="1:7" s="4" customFormat="1" ht="30.75" x14ac:dyDescent="0.25">
      <c r="A209" s="331"/>
      <c r="C209" s="338"/>
    </row>
    <row r="210" spans="1:7" s="4" customFormat="1" ht="30.75" x14ac:dyDescent="0.25">
      <c r="A210" s="331"/>
      <c r="C210" s="337"/>
    </row>
    <row r="211" spans="1:7" s="4" customFormat="1" ht="30.75" x14ac:dyDescent="0.25">
      <c r="A211" s="331"/>
      <c r="C211" s="339"/>
    </row>
    <row r="212" spans="1:7" s="4" customFormat="1" ht="30.75" x14ac:dyDescent="0.25">
      <c r="A212" s="331"/>
      <c r="C212" s="337"/>
    </row>
    <row r="213" spans="1:7" s="4" customFormat="1" ht="30.75" x14ac:dyDescent="0.25">
      <c r="A213" s="331"/>
      <c r="C213" s="337"/>
    </row>
    <row r="214" spans="1:7" s="4" customFormat="1" ht="30.75" x14ac:dyDescent="0.25">
      <c r="A214" s="331"/>
      <c r="C214" s="337"/>
    </row>
    <row r="215" spans="1:7" s="4" customFormat="1" ht="30.75" x14ac:dyDescent="0.25">
      <c r="A215" s="331"/>
      <c r="C215" s="337"/>
    </row>
    <row r="216" spans="1:7" s="4" customFormat="1" ht="30.75" x14ac:dyDescent="0.25">
      <c r="A216" s="331"/>
      <c r="C216" s="337"/>
    </row>
    <row r="217" spans="1:7" s="4" customFormat="1" ht="30.75" x14ac:dyDescent="0.25">
      <c r="A217" s="331"/>
      <c r="C217" s="337"/>
    </row>
    <row r="218" spans="1:7" ht="30.75" x14ac:dyDescent="0.25">
      <c r="A218" s="331"/>
      <c r="C218" s="337"/>
    </row>
    <row r="219" spans="1:7" ht="30.75" x14ac:dyDescent="0.25">
      <c r="A219" s="331"/>
      <c r="C219" s="337"/>
    </row>
    <row r="220" spans="1:7" ht="30.75" x14ac:dyDescent="0.25">
      <c r="A220" s="331"/>
      <c r="C220" s="337"/>
    </row>
    <row r="221" spans="1:7" ht="30.75" x14ac:dyDescent="0.25">
      <c r="A221" s="331"/>
      <c r="C221" s="337"/>
      <c r="G221" s="31"/>
    </row>
    <row r="222" spans="1:7" ht="30.75" x14ac:dyDescent="0.25">
      <c r="A222" s="331"/>
      <c r="C222" s="337"/>
    </row>
    <row r="223" spans="1:7" ht="30.75" x14ac:dyDescent="0.25">
      <c r="A223" s="331"/>
      <c r="C223" s="337"/>
    </row>
    <row r="224" spans="1:7" ht="30.75" x14ac:dyDescent="0.25">
      <c r="A224" s="331"/>
      <c r="C224" s="337"/>
    </row>
    <row r="225" spans="1:3" ht="30.75" x14ac:dyDescent="0.25">
      <c r="A225" s="331"/>
      <c r="C225" s="337"/>
    </row>
    <row r="226" spans="1:3" ht="30.75" x14ac:dyDescent="0.25">
      <c r="A226" s="331"/>
      <c r="C226" s="337"/>
    </row>
    <row r="227" spans="1:3" ht="30.75" x14ac:dyDescent="0.25">
      <c r="A227" s="331"/>
      <c r="C227" s="337"/>
    </row>
    <row r="228" spans="1:3" ht="30.75" x14ac:dyDescent="0.25">
      <c r="A228" s="331"/>
      <c r="C228" s="337"/>
    </row>
    <row r="229" spans="1:3" ht="30.75" x14ac:dyDescent="0.25">
      <c r="A229" s="331"/>
      <c r="C229" s="337"/>
    </row>
    <row r="230" spans="1:3" ht="30.75" x14ac:dyDescent="0.25">
      <c r="A230" s="331"/>
      <c r="C230" s="337"/>
    </row>
    <row r="231" spans="1:3" ht="30.75" x14ac:dyDescent="0.25">
      <c r="A231" s="331"/>
      <c r="C231" s="337"/>
    </row>
    <row r="232" spans="1:3" ht="30.75" x14ac:dyDescent="0.25">
      <c r="A232" s="331"/>
      <c r="C232" s="337"/>
    </row>
    <row r="233" spans="1:3" ht="30.75" x14ac:dyDescent="0.25">
      <c r="A233" s="331"/>
      <c r="C233" s="337"/>
    </row>
    <row r="234" spans="1:3" x14ac:dyDescent="0.25">
      <c r="C234" s="337"/>
    </row>
    <row r="235" spans="1:3" x14ac:dyDescent="0.25">
      <c r="C235" s="337"/>
    </row>
    <row r="236" spans="1:3" x14ac:dyDescent="0.25">
      <c r="C236" s="337"/>
    </row>
    <row r="237" spans="1:3" x14ac:dyDescent="0.25">
      <c r="C237" s="148"/>
    </row>
    <row r="238" spans="1:3" x14ac:dyDescent="0.25">
      <c r="C238" s="148"/>
    </row>
  </sheetData>
  <mergeCells count="23">
    <mergeCell ref="O8:O9"/>
    <mergeCell ref="P8:P10"/>
    <mergeCell ref="Q8:Q9"/>
    <mergeCell ref="R8:R10"/>
    <mergeCell ref="S8:U9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A1:U1"/>
    <mergeCell ref="A2:U2"/>
    <mergeCell ref="A3:U3"/>
    <mergeCell ref="A5:U5"/>
    <mergeCell ref="C7:K7"/>
    <mergeCell ref="M7:U7"/>
  </mergeCells>
  <conditionalFormatting sqref="A1:A1048576">
    <cfRule type="duplicateValues" dxfId="2" priority="1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Z45"/>
  <sheetViews>
    <sheetView rightToLeft="1" view="pageBreakPreview" zoomScale="55" zoomScaleNormal="100" zoomScaleSheetLayoutView="55" workbookViewId="0">
      <selection activeCell="G23" sqref="G23"/>
    </sheetView>
  </sheetViews>
  <sheetFormatPr defaultColWidth="9.140625" defaultRowHeight="15" x14ac:dyDescent="0.25"/>
  <cols>
    <col min="1" max="1" width="63" style="312" bestFit="1" customWidth="1"/>
    <col min="2" max="2" width="1.28515625" style="312" customWidth="1"/>
    <col min="3" max="3" width="29" style="35" bestFit="1" customWidth="1"/>
    <col min="4" max="4" width="1" style="312" customWidth="1"/>
    <col min="5" max="5" width="34" style="36" bestFit="1" customWidth="1"/>
    <col min="6" max="6" width="1.42578125" style="36" customWidth="1"/>
    <col min="7" max="7" width="31.85546875" style="36" bestFit="1" customWidth="1"/>
    <col min="8" max="8" width="1" style="335" customWidth="1"/>
    <col min="9" max="9" width="34" style="335" bestFit="1" customWidth="1"/>
    <col min="10" max="10" width="2" style="335" customWidth="1"/>
    <col min="11" max="11" width="22.42578125" style="336" bestFit="1" customWidth="1"/>
    <col min="12" max="12" width="1.5703125" style="312" customWidth="1"/>
    <col min="13" max="13" width="29" style="35" bestFit="1" customWidth="1"/>
    <col min="14" max="14" width="0.85546875" style="35" customWidth="1"/>
    <col min="15" max="15" width="34" style="36" bestFit="1" customWidth="1"/>
    <col min="16" max="16" width="0.85546875" style="36" customWidth="1"/>
    <col min="17" max="17" width="31.85546875" style="36" bestFit="1" customWidth="1"/>
    <col min="18" max="18" width="0.85546875" style="36" customWidth="1"/>
    <col min="19" max="19" width="34" style="36" bestFit="1" customWidth="1"/>
    <col min="20" max="20" width="1.42578125" style="36" customWidth="1"/>
    <col min="21" max="21" width="27" style="336" bestFit="1" customWidth="1"/>
    <col min="22" max="22" width="22.140625" style="312" customWidth="1"/>
    <col min="23" max="23" width="54.140625" style="312" bestFit="1" customWidth="1"/>
    <col min="24" max="24" width="21.7109375" style="312" bestFit="1" customWidth="1"/>
    <col min="25" max="25" width="51.85546875" style="312" bestFit="1" customWidth="1"/>
    <col min="26" max="26" width="21.7109375" style="312" bestFit="1" customWidth="1"/>
    <col min="27" max="27" width="18.85546875" style="312" bestFit="1" customWidth="1"/>
    <col min="28" max="16384" width="9.140625" style="312"/>
  </cols>
  <sheetData>
    <row r="1" spans="1:26" ht="27.75" x14ac:dyDescent="0.25">
      <c r="A1" s="311" t="str">
        <f>سپرده!A1</f>
        <v>صندوق سرمایه گذاری سهامی اهرمی شاخصی کیان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</row>
    <row r="2" spans="1:26" ht="27.75" x14ac:dyDescent="0.25">
      <c r="A2" s="311" t="s">
        <v>51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</row>
    <row r="3" spans="1:26" ht="27.75" x14ac:dyDescent="0.25">
      <c r="A3" s="311" t="str">
        <f>درآمدها!A3</f>
        <v>برای ماه منتهی به 1404/09/30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</row>
    <row r="5" spans="1:26" s="268" customFormat="1" ht="24.75" x14ac:dyDescent="0.25">
      <c r="A5" s="313" t="s">
        <v>355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</row>
    <row r="6" spans="1:26" s="268" customFormat="1" ht="9.75" customHeight="1" x14ac:dyDescent="0.25">
      <c r="C6" s="29"/>
      <c r="E6" s="31"/>
      <c r="F6" s="31"/>
      <c r="G6" s="31"/>
      <c r="H6" s="314"/>
      <c r="I6" s="314"/>
      <c r="J6" s="314"/>
      <c r="K6" s="315"/>
      <c r="M6" s="29"/>
      <c r="N6" s="29"/>
      <c r="O6" s="31"/>
      <c r="P6" s="31"/>
      <c r="Q6" s="31"/>
      <c r="R6" s="31"/>
      <c r="S6" s="31"/>
      <c r="T6" s="31"/>
      <c r="U6" s="315"/>
    </row>
    <row r="7" spans="1:26" s="268" customFormat="1" ht="27" customHeight="1" thickBot="1" x14ac:dyDescent="0.3">
      <c r="A7" s="316"/>
      <c r="B7" s="317"/>
      <c r="C7" s="311" t="s">
        <v>372</v>
      </c>
      <c r="D7" s="311"/>
      <c r="E7" s="311"/>
      <c r="F7" s="311"/>
      <c r="G7" s="311"/>
      <c r="H7" s="311"/>
      <c r="I7" s="311"/>
      <c r="J7" s="311"/>
      <c r="K7" s="311"/>
      <c r="L7" s="317"/>
      <c r="M7" s="311" t="s">
        <v>373</v>
      </c>
      <c r="N7" s="311"/>
      <c r="O7" s="311"/>
      <c r="P7" s="311"/>
      <c r="Q7" s="311"/>
      <c r="R7" s="311"/>
      <c r="S7" s="311"/>
      <c r="T7" s="311"/>
      <c r="U7" s="311"/>
    </row>
    <row r="8" spans="1:26" s="322" customFormat="1" ht="24.75" customHeight="1" x14ac:dyDescent="0.25">
      <c r="A8" s="318" t="s">
        <v>21</v>
      </c>
      <c r="B8" s="318"/>
      <c r="C8" s="246" t="s">
        <v>9</v>
      </c>
      <c r="D8" s="319"/>
      <c r="E8" s="248" t="s">
        <v>10</v>
      </c>
      <c r="F8" s="250"/>
      <c r="G8" s="248" t="s">
        <v>11</v>
      </c>
      <c r="H8" s="320"/>
      <c r="I8" s="321" t="s">
        <v>2</v>
      </c>
      <c r="J8" s="321"/>
      <c r="K8" s="321"/>
      <c r="L8" s="318"/>
      <c r="M8" s="246" t="s">
        <v>9</v>
      </c>
      <c r="N8" s="243"/>
      <c r="O8" s="248" t="s">
        <v>10</v>
      </c>
      <c r="P8" s="250"/>
      <c r="Q8" s="248" t="s">
        <v>11</v>
      </c>
      <c r="R8" s="250"/>
      <c r="S8" s="321" t="s">
        <v>2</v>
      </c>
      <c r="T8" s="321"/>
      <c r="U8" s="321"/>
    </row>
    <row r="9" spans="1:26" s="322" customFormat="1" ht="6" customHeight="1" thickBot="1" x14ac:dyDescent="0.3">
      <c r="A9" s="318"/>
      <c r="B9" s="318"/>
      <c r="C9" s="247"/>
      <c r="D9" s="318"/>
      <c r="E9" s="249"/>
      <c r="F9" s="251"/>
      <c r="G9" s="249"/>
      <c r="H9" s="323"/>
      <c r="I9" s="324"/>
      <c r="J9" s="324"/>
      <c r="K9" s="324"/>
      <c r="L9" s="318"/>
      <c r="M9" s="247"/>
      <c r="N9" s="244"/>
      <c r="O9" s="249"/>
      <c r="P9" s="251"/>
      <c r="Q9" s="249"/>
      <c r="R9" s="251"/>
      <c r="S9" s="324"/>
      <c r="T9" s="324"/>
      <c r="U9" s="324"/>
    </row>
    <row r="10" spans="1:26" s="322" customFormat="1" ht="42.75" customHeight="1" thickBot="1" x14ac:dyDescent="0.3">
      <c r="A10" s="325"/>
      <c r="B10" s="318"/>
      <c r="C10" s="32" t="s">
        <v>54</v>
      </c>
      <c r="D10" s="318"/>
      <c r="E10" s="33" t="s">
        <v>55</v>
      </c>
      <c r="F10" s="252"/>
      <c r="G10" s="33" t="s">
        <v>56</v>
      </c>
      <c r="H10" s="323"/>
      <c r="I10" s="326" t="s">
        <v>6</v>
      </c>
      <c r="J10" s="326"/>
      <c r="K10" s="327" t="s">
        <v>16</v>
      </c>
      <c r="L10" s="318"/>
      <c r="M10" s="32" t="s">
        <v>54</v>
      </c>
      <c r="N10" s="245"/>
      <c r="O10" s="33" t="s">
        <v>55</v>
      </c>
      <c r="P10" s="252"/>
      <c r="Q10" s="33" t="s">
        <v>56</v>
      </c>
      <c r="R10" s="252"/>
      <c r="S10" s="34" t="s">
        <v>6</v>
      </c>
      <c r="T10" s="34"/>
      <c r="U10" s="327" t="s">
        <v>16</v>
      </c>
    </row>
    <row r="11" spans="1:26" s="322" customFormat="1" ht="42.75" customHeight="1" x14ac:dyDescent="0.25">
      <c r="A11" s="328" t="s">
        <v>353</v>
      </c>
      <c r="B11" s="328"/>
      <c r="C11" s="29">
        <v>0</v>
      </c>
      <c r="D11" s="328"/>
      <c r="E11" s="29">
        <v>-58763340134</v>
      </c>
      <c r="F11" s="171"/>
      <c r="G11" s="29">
        <v>158977237030</v>
      </c>
      <c r="H11" s="329"/>
      <c r="I11" s="4">
        <f>G11+E11+C11</f>
        <v>100213896896</v>
      </c>
      <c r="J11" s="330"/>
      <c r="K11" s="109">
        <f>I11/4270067059042</f>
        <v>2.3468928124628384E-2</v>
      </c>
      <c r="L11" s="328"/>
      <c r="M11" s="29">
        <v>0</v>
      </c>
      <c r="N11" s="103"/>
      <c r="O11" s="29">
        <v>0</v>
      </c>
      <c r="P11" s="171"/>
      <c r="Q11" s="29">
        <v>158898630326</v>
      </c>
      <c r="R11" s="171"/>
      <c r="S11" s="4">
        <f>Q11+O11+M11</f>
        <v>158898630326</v>
      </c>
      <c r="T11" s="170"/>
      <c r="U11" s="109">
        <f>S11/درآمدها!J5</f>
        <v>3.3917889577831678E-2</v>
      </c>
    </row>
    <row r="12" spans="1:26" s="322" customFormat="1" ht="42.75" customHeight="1" x14ac:dyDescent="0.25">
      <c r="A12" s="328" t="s">
        <v>363</v>
      </c>
      <c r="B12" s="328"/>
      <c r="C12" s="29"/>
      <c r="D12" s="328"/>
      <c r="E12" s="29">
        <v>787027530</v>
      </c>
      <c r="F12" s="171"/>
      <c r="G12" s="29">
        <v>0</v>
      </c>
      <c r="H12" s="329"/>
      <c r="I12" s="4">
        <f>G12+E12+C12</f>
        <v>787027530</v>
      </c>
      <c r="J12" s="330"/>
      <c r="K12" s="109">
        <f>I12/4270067059042</f>
        <v>1.8431268622197506E-4</v>
      </c>
      <c r="L12" s="328"/>
      <c r="M12" s="29">
        <v>0</v>
      </c>
      <c r="N12" s="103"/>
      <c r="O12" s="29">
        <v>787027530</v>
      </c>
      <c r="P12" s="171"/>
      <c r="Q12" s="29">
        <v>0</v>
      </c>
      <c r="R12" s="171"/>
      <c r="S12" s="4">
        <f>Q12+O12+M12</f>
        <v>787027530</v>
      </c>
      <c r="T12" s="170"/>
      <c r="U12" s="109">
        <f>S12/درآمدها!J6</f>
        <v>3.1635909705565304E-5</v>
      </c>
    </row>
    <row r="13" spans="1:26" s="333" customFormat="1" ht="25.5" customHeight="1" thickBot="1" x14ac:dyDescent="0.3">
      <c r="C13" s="142">
        <f>SUM(C11:C12)</f>
        <v>0</v>
      </c>
      <c r="D13" s="145"/>
      <c r="E13" s="142">
        <f>SUM(E11:E12)</f>
        <v>-57976312604</v>
      </c>
      <c r="F13" s="145"/>
      <c r="G13" s="142">
        <f>SUM(G11:G12)</f>
        <v>158977237030</v>
      </c>
      <c r="H13" s="145"/>
      <c r="I13" s="142">
        <f>SUM(I11:I12)</f>
        <v>101000924426</v>
      </c>
      <c r="J13" s="334"/>
      <c r="K13" s="60">
        <f>SUM(K11:K12)</f>
        <v>2.3653240810850358E-2</v>
      </c>
      <c r="M13" s="142">
        <f>SUM(M11:M11)</f>
        <v>0</v>
      </c>
      <c r="N13" s="145"/>
      <c r="O13" s="142">
        <f>SUM(O11:O11)</f>
        <v>0</v>
      </c>
      <c r="P13" s="145"/>
      <c r="Q13" s="142">
        <f>SUM(Q11:Q11)</f>
        <v>158898630326</v>
      </c>
      <c r="R13" s="145"/>
      <c r="S13" s="142">
        <f>SUM(S11:S11)</f>
        <v>158898630326</v>
      </c>
      <c r="T13" s="334"/>
      <c r="U13" s="60">
        <f>SUM(U11:U12)</f>
        <v>3.3949525487537241E-2</v>
      </c>
      <c r="V13" s="37"/>
      <c r="W13" s="37"/>
      <c r="X13" s="37"/>
      <c r="Y13" s="312"/>
      <c r="Z13" s="312"/>
    </row>
    <row r="14" spans="1:26" ht="25.5" customHeight="1" thickTop="1" x14ac:dyDescent="0.25">
      <c r="D14" s="4"/>
      <c r="F14" s="4"/>
      <c r="H14" s="4"/>
      <c r="J14" s="281"/>
      <c r="L14" s="269"/>
      <c r="N14" s="4"/>
      <c r="O14" s="335"/>
      <c r="P14" s="4"/>
      <c r="Q14" s="335"/>
      <c r="R14" s="4"/>
      <c r="S14" s="335"/>
      <c r="T14" s="335"/>
      <c r="V14" s="37"/>
      <c r="X14" s="37"/>
      <c r="Y14" s="37"/>
      <c r="Z14" s="37"/>
    </row>
    <row r="15" spans="1:26" s="4" customFormat="1" ht="30.75" x14ac:dyDescent="0.25">
      <c r="A15" s="331"/>
      <c r="C15" s="337"/>
    </row>
    <row r="16" spans="1:26" s="4" customFormat="1" ht="30.75" x14ac:dyDescent="0.25">
      <c r="A16" s="331"/>
      <c r="C16" s="338"/>
    </row>
    <row r="17" spans="1:3" s="4" customFormat="1" ht="30.75" x14ac:dyDescent="0.25">
      <c r="A17" s="331"/>
      <c r="C17" s="337"/>
    </row>
    <row r="18" spans="1:3" s="4" customFormat="1" ht="30.75" x14ac:dyDescent="0.25">
      <c r="A18" s="331"/>
      <c r="C18" s="339"/>
    </row>
    <row r="19" spans="1:3" s="4" customFormat="1" ht="30.75" x14ac:dyDescent="0.25">
      <c r="A19" s="331"/>
      <c r="C19" s="337"/>
    </row>
    <row r="20" spans="1:3" s="4" customFormat="1" ht="30.75" x14ac:dyDescent="0.25">
      <c r="A20" s="331"/>
      <c r="C20" s="337"/>
    </row>
    <row r="21" spans="1:3" s="4" customFormat="1" ht="30.75" x14ac:dyDescent="0.25">
      <c r="A21" s="331"/>
      <c r="C21" s="337"/>
    </row>
    <row r="22" spans="1:3" s="4" customFormat="1" ht="30.75" x14ac:dyDescent="0.25">
      <c r="A22" s="331"/>
      <c r="C22" s="337"/>
    </row>
    <row r="23" spans="1:3" s="4" customFormat="1" ht="30.75" x14ac:dyDescent="0.25">
      <c r="A23" s="331"/>
      <c r="C23" s="337"/>
    </row>
    <row r="24" spans="1:3" s="4" customFormat="1" ht="30.75" x14ac:dyDescent="0.25">
      <c r="A24" s="331"/>
      <c r="C24" s="337"/>
    </row>
    <row r="25" spans="1:3" ht="30.75" x14ac:dyDescent="0.25">
      <c r="A25" s="331"/>
      <c r="C25" s="337"/>
    </row>
    <row r="26" spans="1:3" ht="30.75" x14ac:dyDescent="0.25">
      <c r="A26" s="331"/>
      <c r="C26" s="337"/>
    </row>
    <row r="27" spans="1:3" ht="30.75" x14ac:dyDescent="0.25">
      <c r="A27" s="331"/>
      <c r="C27" s="337"/>
    </row>
    <row r="28" spans="1:3" ht="30.75" x14ac:dyDescent="0.25">
      <c r="A28" s="331"/>
      <c r="C28" s="337"/>
    </row>
    <row r="29" spans="1:3" ht="30.75" x14ac:dyDescent="0.25">
      <c r="A29" s="331"/>
      <c r="C29" s="337"/>
    </row>
    <row r="30" spans="1:3" ht="30.75" x14ac:dyDescent="0.25">
      <c r="A30" s="331"/>
      <c r="C30" s="337"/>
    </row>
    <row r="31" spans="1:3" ht="30.75" x14ac:dyDescent="0.25">
      <c r="A31" s="331"/>
      <c r="C31" s="337"/>
    </row>
    <row r="32" spans="1:3" ht="30.75" x14ac:dyDescent="0.25">
      <c r="A32" s="331"/>
      <c r="C32" s="337"/>
    </row>
    <row r="33" spans="1:3" ht="30.75" x14ac:dyDescent="0.25">
      <c r="A33" s="331"/>
      <c r="C33" s="337"/>
    </row>
    <row r="34" spans="1:3" ht="30.75" x14ac:dyDescent="0.25">
      <c r="A34" s="331"/>
      <c r="C34" s="337"/>
    </row>
    <row r="35" spans="1:3" ht="30.75" x14ac:dyDescent="0.25">
      <c r="A35" s="331"/>
      <c r="C35" s="337"/>
    </row>
    <row r="36" spans="1:3" ht="30.75" x14ac:dyDescent="0.25">
      <c r="A36" s="331"/>
      <c r="C36" s="337"/>
    </row>
    <row r="37" spans="1:3" ht="30.75" x14ac:dyDescent="0.25">
      <c r="A37" s="331"/>
      <c r="C37" s="337"/>
    </row>
    <row r="38" spans="1:3" ht="30.75" x14ac:dyDescent="0.25">
      <c r="A38" s="331"/>
      <c r="C38" s="337"/>
    </row>
    <row r="39" spans="1:3" ht="30.75" x14ac:dyDescent="0.25">
      <c r="A39" s="331"/>
      <c r="C39" s="337"/>
    </row>
    <row r="40" spans="1:3" ht="30.75" x14ac:dyDescent="0.25">
      <c r="A40" s="331"/>
      <c r="C40" s="337"/>
    </row>
    <row r="41" spans="1:3" x14ac:dyDescent="0.25">
      <c r="C41" s="337"/>
    </row>
    <row r="42" spans="1:3" x14ac:dyDescent="0.25">
      <c r="C42" s="337"/>
    </row>
    <row r="43" spans="1:3" x14ac:dyDescent="0.25">
      <c r="C43" s="337"/>
    </row>
    <row r="44" spans="1:3" x14ac:dyDescent="0.25">
      <c r="C44" s="148"/>
    </row>
    <row r="45" spans="1:3" x14ac:dyDescent="0.25">
      <c r="C45" s="148"/>
    </row>
  </sheetData>
  <mergeCells count="23">
    <mergeCell ref="M7:U7"/>
    <mergeCell ref="C7:K7"/>
    <mergeCell ref="L8:L10"/>
    <mergeCell ref="A8:A10"/>
    <mergeCell ref="B8:B10"/>
    <mergeCell ref="D8:D10"/>
    <mergeCell ref="F8:F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</mergeCells>
  <conditionalFormatting sqref="A1:A1048576">
    <cfRule type="duplicateValues" dxfId="1" priority="2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23</vt:i4>
      </vt:variant>
    </vt:vector>
  </HeadingPairs>
  <TitlesOfParts>
    <vt:vector size="40" baseType="lpstr">
      <vt:lpstr>روکش</vt:lpstr>
      <vt:lpstr> سهام </vt:lpstr>
      <vt:lpstr>شمش</vt:lpstr>
      <vt:lpstr>اوراق </vt:lpstr>
      <vt:lpstr>تعدیل اوراق </vt:lpstr>
      <vt:lpstr>سپرده</vt:lpstr>
      <vt:lpstr>درآمدها</vt:lpstr>
      <vt:lpstr>درآمد سرمایه گذاری در سهام</vt:lpstr>
      <vt:lpstr>درآمد سرمایه گذاری در شمش 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 </vt:lpstr>
      <vt:lpstr>' سهام '!Print_Area</vt:lpstr>
      <vt:lpstr>'اوراق '!Print_Area</vt:lpstr>
      <vt:lpstr>'تعدیل اوراق 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شمش '!Print_Area</vt:lpstr>
      <vt:lpstr>'درآمد سود سهام'!Print_Area</vt:lpstr>
      <vt:lpstr>'درآمد ناشی از تغییر قیمت 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شمش!Print_Area</vt:lpstr>
      <vt:lpstr>' سهام '!Print_Titles</vt:lpstr>
      <vt:lpstr>'درآمد سرمایه گذاری در سهام'!Print_Titles</vt:lpstr>
      <vt:lpstr>'درآمد سرمایه گذاری در شمش '!Print_Titles</vt:lpstr>
      <vt:lpstr>'درآمد ناشی از تغییر قیمت  '!Print_Titles</vt:lpstr>
      <vt:lpstr>'درآمد ناشی ازفروش'!Print_Titles</vt:lpstr>
      <vt:lpstr>شمش!Print_Titles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Zahra Booryaee</cp:lastModifiedBy>
  <cp:lastPrinted>2023-10-25T16:54:14Z</cp:lastPrinted>
  <dcterms:created xsi:type="dcterms:W3CDTF">2017-11-22T14:26:20Z</dcterms:created>
  <dcterms:modified xsi:type="dcterms:W3CDTF">2025-12-29T06:06:37Z</dcterms:modified>
</cp:coreProperties>
</file>