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fund\10 اهرمی\گزارش ماهانه\1404\10\"/>
    </mc:Choice>
  </mc:AlternateContent>
  <xr:revisionPtr revIDLastSave="0" documentId="13_ncr:1_{2D1B9274-C015-4655-9152-0B548748A58C}" xr6:coauthVersionLast="47" xr6:coauthVersionMax="47" xr10:uidLastSave="{00000000-0000-0000-0000-000000000000}"/>
  <bookViews>
    <workbookView xWindow="-120" yWindow="-120" windowWidth="29040" windowHeight="15840" tabRatio="911" firstSheet="6" activeTab="16" xr2:uid="{00000000-000D-0000-FFFF-FFFF00000000}"/>
  </bookViews>
  <sheets>
    <sheet name="روکش" sheetId="16" r:id="rId1"/>
    <sheet name=" سهام " sheetId="22" r:id="rId2"/>
    <sheet name="شمش" sheetId="28" r:id="rId3"/>
    <sheet name="اوراق " sheetId="23" r:id="rId4"/>
    <sheet name="تعدیل اوراق " sheetId="24" r:id="rId5"/>
    <sheet name="سپرده" sheetId="25" r:id="rId6"/>
    <sheet name="درآمدها" sheetId="11" r:id="rId7"/>
    <sheet name="درآمد سرمایه گذاری در سهام" sheetId="29" r:id="rId8"/>
    <sheet name="درآمد سرمایه گذاری در شمش " sheetId="5" r:id="rId9"/>
    <sheet name="درآمد سرمایه گذاری در اوراق بها" sheetId="6" r:id="rId10"/>
    <sheet name="درآمد سپرده بانکی" sheetId="27" r:id="rId11"/>
    <sheet name="سایر درآمدها" sheetId="8" r:id="rId12"/>
    <sheet name="درآمد سود سهام" sheetId="18" r:id="rId13"/>
    <sheet name="سود اوراق بهادار" sheetId="13" r:id="rId14"/>
    <sheet name="سود سپرده بانکی" sheetId="26" r:id="rId15"/>
    <sheet name="درآمد ناشی ازفروش" sheetId="15" r:id="rId16"/>
    <sheet name="درآمد ناشی از تغییر قیمت  " sheetId="14" r:id="rId17"/>
  </sheets>
  <definedNames>
    <definedName name="_xlnm._FilterDatabase" localSheetId="1" hidden="1">' سهام '!$A$9:$W$117</definedName>
    <definedName name="_xlnm._FilterDatabase" localSheetId="4" hidden="1">'تعدیل اوراق '!$A$9:$M$9</definedName>
    <definedName name="_xlnm._FilterDatabase" localSheetId="10" hidden="1">'درآمد سپرده بانکی'!$A$7:$J$7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سهام'!$A$10:$AA$10</definedName>
    <definedName name="_xlnm._FilterDatabase" localSheetId="8" hidden="1">'درآمد سرمایه گذاری در شمش '!#REF!</definedName>
    <definedName name="_xlnm._FilterDatabase" localSheetId="16" hidden="1">'درآمد ناشی از تغییر قیمت  '!$A$6:$Q$6</definedName>
    <definedName name="_xlnm._FilterDatabase" localSheetId="15" hidden="1">'درآمد ناشی ازفروش'!$A$6:$Q$49</definedName>
    <definedName name="_xlnm._FilterDatabase" localSheetId="5" hidden="1">سپرده!$A$8:$K$8</definedName>
    <definedName name="_xlnm._FilterDatabase" localSheetId="13" hidden="1">'سود اوراق بهادار'!$A$6:$R$6</definedName>
    <definedName name="_xlnm._FilterDatabase" localSheetId="14" hidden="1">'سود سپرده بانکی'!$A$7:$L$7</definedName>
    <definedName name="_xlnm._FilterDatabase" localSheetId="2" hidden="1">شمش!$A$9:$W$11</definedName>
    <definedName name="a">#REF!</definedName>
    <definedName name="bb">#REF!</definedName>
    <definedName name="_xlnm.Print_Area" localSheetId="1">' سهام '!$A$1:$W$118</definedName>
    <definedName name="_xlnm.Print_Area" localSheetId="3">'اوراق '!$A$1:$AG$11</definedName>
    <definedName name="_xlnm.Print_Area" localSheetId="4">'تعدیل اوراق '!$A$1:$M$11</definedName>
    <definedName name="_xlnm.Print_Area" localSheetId="10">'درآمد سپرده بانکی'!$A$1:$J$15</definedName>
    <definedName name="_xlnm.Print_Area" localSheetId="9">'درآمد سرمایه گذاری در اوراق بها'!$A$1:$Q$12</definedName>
    <definedName name="_xlnm.Print_Area" localSheetId="7">'درآمد سرمایه گذاری در سهام'!$A$1:$U$213</definedName>
    <definedName name="_xlnm.Print_Area" localSheetId="8">'درآمد سرمایه گذاری در شمش '!$A$1:$U$14</definedName>
    <definedName name="_xlnm.Print_Area" localSheetId="12">'درآمد سود سهام'!$A$1:$S$133</definedName>
    <definedName name="_xlnm.Print_Area" localSheetId="16">'درآمد ناشی از تغییر قیمت  '!$A$1:$Q$120</definedName>
    <definedName name="_xlnm.Print_Area" localSheetId="15">'درآمد ناشی ازفروش'!$A$1:$Q$192</definedName>
    <definedName name="_xlnm.Print_Area" localSheetId="6">درآمدها!$A$1:$I$16</definedName>
    <definedName name="_xlnm.Print_Area" localSheetId="0">روکش!$A$1:$J$36</definedName>
    <definedName name="_xlnm.Print_Area" localSheetId="11">'سایر درآمدها'!$A$1:$E$11</definedName>
    <definedName name="_xlnm.Print_Area" localSheetId="5">سپرده!$A$1:$K$16</definedName>
    <definedName name="_xlnm.Print_Area" localSheetId="13">'سود اوراق بهادار'!$A$1:$R$12</definedName>
    <definedName name="_xlnm.Print_Area" localSheetId="14">'سود سپرده بانکی'!$A$1:$L$16</definedName>
    <definedName name="_xlnm.Print_Area" localSheetId="2">شمش!$A$1:$W$12</definedName>
    <definedName name="_xlnm.Print_Titles" localSheetId="1">' سهام '!$7:$9</definedName>
    <definedName name="_xlnm.Print_Titles" localSheetId="7">'درآمد سرمایه گذاری در سهام'!$7:$10</definedName>
    <definedName name="_xlnm.Print_Titles" localSheetId="8">'درآمد سرمایه گذاری در شمش '!$7:$10</definedName>
    <definedName name="_xlnm.Print_Titles" localSheetId="16">'درآمد ناشی از تغییر قیمت  '!$5:$6</definedName>
    <definedName name="_xlnm.Print_Titles" localSheetId="15">'درآمد ناشی ازفروش'!$5:$6</definedName>
    <definedName name="_xlnm.Print_Titles" localSheetId="2">شمش!$7:$9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28" l="1"/>
  <c r="W10" i="22"/>
  <c r="U12" i="5" l="1"/>
  <c r="U11" i="5"/>
  <c r="G9" i="11"/>
  <c r="G10" i="11"/>
  <c r="G11" i="11"/>
  <c r="G13" i="11"/>
  <c r="G8" i="11"/>
  <c r="I8" i="11" l="1"/>
  <c r="K9" i="25"/>
  <c r="K11" i="29" l="1"/>
  <c r="U11" i="29"/>
  <c r="E11" i="11"/>
  <c r="E9" i="11"/>
  <c r="E8" i="11"/>
  <c r="E13" i="11"/>
  <c r="U210" i="29"/>
  <c r="S212" i="29"/>
  <c r="K212" i="29"/>
  <c r="U207" i="29"/>
  <c r="S206" i="29"/>
  <c r="U206" i="29" s="1"/>
  <c r="S207" i="29"/>
  <c r="S208" i="29"/>
  <c r="U208" i="29" s="1"/>
  <c r="S209" i="29"/>
  <c r="U209" i="29" s="1"/>
  <c r="S210" i="29"/>
  <c r="S211" i="29"/>
  <c r="U211" i="29" s="1"/>
  <c r="S205" i="29"/>
  <c r="U205" i="29" s="1"/>
  <c r="Q212" i="29"/>
  <c r="O212" i="29"/>
  <c r="M212" i="29"/>
  <c r="S17" i="29"/>
  <c r="U17" i="29" s="1"/>
  <c r="S23" i="29"/>
  <c r="U23" i="29" s="1"/>
  <c r="S29" i="29"/>
  <c r="U29" i="29" s="1"/>
  <c r="S41" i="29"/>
  <c r="U41" i="29" s="1"/>
  <c r="S46" i="29"/>
  <c r="U46" i="29" s="1"/>
  <c r="S47" i="29"/>
  <c r="U47" i="29" s="1"/>
  <c r="S58" i="29"/>
  <c r="U58" i="29" s="1"/>
  <c r="S59" i="29"/>
  <c r="U59" i="29" s="1"/>
  <c r="S70" i="29"/>
  <c r="U70" i="29" s="1"/>
  <c r="S71" i="29"/>
  <c r="U71" i="29" s="1"/>
  <c r="S77" i="29"/>
  <c r="U77" i="29" s="1"/>
  <c r="S85" i="29"/>
  <c r="U85" i="29" s="1"/>
  <c r="S89" i="29"/>
  <c r="U89" i="29" s="1"/>
  <c r="S91" i="29"/>
  <c r="U91" i="29" s="1"/>
  <c r="S95" i="29"/>
  <c r="U95" i="29" s="1"/>
  <c r="S97" i="29"/>
  <c r="U97" i="29" s="1"/>
  <c r="S103" i="29"/>
  <c r="U103" i="29" s="1"/>
  <c r="S107" i="29"/>
  <c r="U107" i="29" s="1"/>
  <c r="S109" i="29"/>
  <c r="U109" i="29" s="1"/>
  <c r="S113" i="29"/>
  <c r="U113" i="29" s="1"/>
  <c r="S115" i="29"/>
  <c r="U115" i="29" s="1"/>
  <c r="S118" i="29"/>
  <c r="U118" i="29" s="1"/>
  <c r="S121" i="29"/>
  <c r="U121" i="29" s="1"/>
  <c r="S124" i="29"/>
  <c r="U124" i="29" s="1"/>
  <c r="S130" i="29"/>
  <c r="U130" i="29" s="1"/>
  <c r="S131" i="29"/>
  <c r="U131" i="29" s="1"/>
  <c r="S136" i="29"/>
  <c r="U136" i="29" s="1"/>
  <c r="S137" i="29"/>
  <c r="U137" i="29" s="1"/>
  <c r="S139" i="29"/>
  <c r="U139" i="29" s="1"/>
  <c r="S142" i="29"/>
  <c r="U142" i="29" s="1"/>
  <c r="S143" i="29"/>
  <c r="U143" i="29" s="1"/>
  <c r="S149" i="29"/>
  <c r="U149" i="29" s="1"/>
  <c r="S151" i="29"/>
  <c r="U151" i="29" s="1"/>
  <c r="S155" i="29"/>
  <c r="U155" i="29" s="1"/>
  <c r="S160" i="29"/>
  <c r="U160" i="29" s="1"/>
  <c r="S161" i="29"/>
  <c r="U161" i="29" s="1"/>
  <c r="S163" i="29"/>
  <c r="U163" i="29" s="1"/>
  <c r="S166" i="29"/>
  <c r="U166" i="29" s="1"/>
  <c r="S169" i="29"/>
  <c r="U169" i="29" s="1"/>
  <c r="S173" i="29"/>
  <c r="U173" i="29" s="1"/>
  <c r="S175" i="29"/>
  <c r="U175" i="29" s="1"/>
  <c r="S178" i="29"/>
  <c r="U178" i="29" s="1"/>
  <c r="S179" i="29"/>
  <c r="U179" i="29" s="1"/>
  <c r="S181" i="29"/>
  <c r="U181" i="29" s="1"/>
  <c r="S185" i="29"/>
  <c r="U185" i="29" s="1"/>
  <c r="S187" i="29"/>
  <c r="U187" i="29" s="1"/>
  <c r="S192" i="29"/>
  <c r="U192" i="29" s="1"/>
  <c r="S193" i="29"/>
  <c r="U193" i="29" s="1"/>
  <c r="S197" i="29"/>
  <c r="U197" i="29" s="1"/>
  <c r="S198" i="29"/>
  <c r="U198" i="29" s="1"/>
  <c r="S199" i="29"/>
  <c r="U199" i="29" s="1"/>
  <c r="S202" i="29"/>
  <c r="U202" i="29" s="1"/>
  <c r="S133" i="18"/>
  <c r="S8" i="18"/>
  <c r="S9" i="18"/>
  <c r="S10" i="18"/>
  <c r="S11" i="18"/>
  <c r="S12" i="18"/>
  <c r="S93" i="29" s="1"/>
  <c r="U93" i="29" s="1"/>
  <c r="S13" i="18"/>
  <c r="S14" i="18"/>
  <c r="S15" i="18"/>
  <c r="S16" i="18"/>
  <c r="S17" i="18"/>
  <c r="S18" i="18"/>
  <c r="S38" i="29" s="1"/>
  <c r="U38" i="29" s="1"/>
  <c r="S19" i="18"/>
  <c r="S20" i="18"/>
  <c r="S21" i="18"/>
  <c r="S22" i="18"/>
  <c r="S23" i="18"/>
  <c r="S24" i="18"/>
  <c r="S14" i="29" s="1"/>
  <c r="U14" i="29" s="1"/>
  <c r="S25" i="18"/>
  <c r="S26" i="18"/>
  <c r="S27" i="18"/>
  <c r="S28" i="18"/>
  <c r="S29" i="18"/>
  <c r="S30" i="18"/>
  <c r="S31" i="18"/>
  <c r="S32" i="18"/>
  <c r="S33" i="18"/>
  <c r="S34" i="18"/>
  <c r="S35" i="18"/>
  <c r="S36" i="18"/>
  <c r="S19" i="29" s="1"/>
  <c r="U19" i="29" s="1"/>
  <c r="S37" i="18"/>
  <c r="S38" i="18"/>
  <c r="S39" i="18"/>
  <c r="S40" i="18"/>
  <c r="S41" i="18"/>
  <c r="S42" i="18"/>
  <c r="S144" i="29" s="1"/>
  <c r="U144" i="29" s="1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164" i="29" s="1"/>
  <c r="U164" i="29" s="1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98" i="29" s="1"/>
  <c r="U98" i="29" s="1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20" i="29" s="1"/>
  <c r="U20" i="29" s="1"/>
  <c r="S127" i="18"/>
  <c r="S128" i="18"/>
  <c r="S129" i="18"/>
  <c r="S130" i="18"/>
  <c r="S131" i="18"/>
  <c r="S132" i="18"/>
  <c r="S15" i="29"/>
  <c r="U15" i="29" s="1"/>
  <c r="S21" i="29"/>
  <c r="U21" i="29" s="1"/>
  <c r="S27" i="29"/>
  <c r="U27" i="29" s="1"/>
  <c r="S32" i="29"/>
  <c r="U32" i="29" s="1"/>
  <c r="S33" i="29"/>
  <c r="U33" i="29" s="1"/>
  <c r="S35" i="29"/>
  <c r="U35" i="29" s="1"/>
  <c r="S39" i="29"/>
  <c r="U39" i="29" s="1"/>
  <c r="S50" i="29"/>
  <c r="U50" i="29" s="1"/>
  <c r="S51" i="29"/>
  <c r="U51" i="29" s="1"/>
  <c r="S53" i="29"/>
  <c r="U53" i="29" s="1"/>
  <c r="S56" i="29"/>
  <c r="U56" i="29" s="1"/>
  <c r="S57" i="29"/>
  <c r="U57" i="29" s="1"/>
  <c r="S62" i="29"/>
  <c r="U62" i="29" s="1"/>
  <c r="S63" i="29"/>
  <c r="U63" i="29" s="1"/>
  <c r="S65" i="29"/>
  <c r="U65" i="29" s="1"/>
  <c r="S68" i="29"/>
  <c r="U68" i="29" s="1"/>
  <c r="S69" i="29"/>
  <c r="U69" i="29" s="1"/>
  <c r="S75" i="29"/>
  <c r="U75" i="29" s="1"/>
  <c r="S86" i="29"/>
  <c r="U86" i="29" s="1"/>
  <c r="S87" i="29"/>
  <c r="U87" i="29" s="1"/>
  <c r="S92" i="29"/>
  <c r="U92" i="29" s="1"/>
  <c r="S99" i="29"/>
  <c r="U99" i="29" s="1"/>
  <c r="S101" i="29"/>
  <c r="U101" i="29" s="1"/>
  <c r="S104" i="29"/>
  <c r="U104" i="29" s="1"/>
  <c r="S105" i="29"/>
  <c r="U105" i="29" s="1"/>
  <c r="S111" i="29"/>
  <c r="U111" i="29" s="1"/>
  <c r="S119" i="29"/>
  <c r="U119" i="29" s="1"/>
  <c r="S122" i="29"/>
  <c r="U122" i="29" s="1"/>
  <c r="S123" i="29"/>
  <c r="U123" i="29" s="1"/>
  <c r="S128" i="29"/>
  <c r="U128" i="29" s="1"/>
  <c r="S129" i="29"/>
  <c r="U129" i="29" s="1"/>
  <c r="S133" i="29"/>
  <c r="U133" i="29" s="1"/>
  <c r="S134" i="29"/>
  <c r="U134" i="29" s="1"/>
  <c r="S135" i="29"/>
  <c r="U135" i="29" s="1"/>
  <c r="S145" i="29"/>
  <c r="U145" i="29" s="1"/>
  <c r="S146" i="29"/>
  <c r="U146" i="29" s="1"/>
  <c r="S147" i="29"/>
  <c r="U147" i="29" s="1"/>
  <c r="S152" i="29"/>
  <c r="U152" i="29" s="1"/>
  <c r="S153" i="29"/>
  <c r="U153" i="29" s="1"/>
  <c r="S157" i="29"/>
  <c r="U157" i="29" s="1"/>
  <c r="S165" i="29"/>
  <c r="U165" i="29" s="1"/>
  <c r="S167" i="29"/>
  <c r="U167" i="29" s="1"/>
  <c r="S170" i="29"/>
  <c r="U170" i="29" s="1"/>
  <c r="S171" i="29"/>
  <c r="U171" i="29" s="1"/>
  <c r="S182" i="29"/>
  <c r="U182" i="29" s="1"/>
  <c r="S183" i="29"/>
  <c r="U183" i="29" s="1"/>
  <c r="S188" i="29"/>
  <c r="U188" i="29" s="1"/>
  <c r="S194" i="29"/>
  <c r="U194" i="29" s="1"/>
  <c r="S195" i="29"/>
  <c r="U195" i="29" s="1"/>
  <c r="S200" i="29"/>
  <c r="U200" i="29" s="1"/>
  <c r="S204" i="29"/>
  <c r="U204" i="29" s="1"/>
  <c r="K14" i="29"/>
  <c r="K17" i="29"/>
  <c r="K20" i="29"/>
  <c r="K23" i="29"/>
  <c r="K26" i="29"/>
  <c r="K29" i="29"/>
  <c r="K35" i="29"/>
  <c r="K41" i="29"/>
  <c r="K47" i="29"/>
  <c r="K53" i="29"/>
  <c r="K59" i="29"/>
  <c r="K65" i="29"/>
  <c r="K71" i="29"/>
  <c r="K77" i="29"/>
  <c r="K83" i="29"/>
  <c r="K89" i="29"/>
  <c r="K95" i="29"/>
  <c r="K101" i="29"/>
  <c r="K107" i="29"/>
  <c r="K113" i="29"/>
  <c r="K119" i="29"/>
  <c r="K125" i="29"/>
  <c r="K131" i="29"/>
  <c r="K137" i="29"/>
  <c r="K143" i="29"/>
  <c r="K149" i="29"/>
  <c r="K155" i="29"/>
  <c r="K161" i="29"/>
  <c r="K167" i="29"/>
  <c r="K173" i="29"/>
  <c r="K179" i="29"/>
  <c r="K185" i="29"/>
  <c r="K191" i="29"/>
  <c r="K197" i="29"/>
  <c r="K203" i="29"/>
  <c r="I11" i="29"/>
  <c r="I12" i="29"/>
  <c r="K12" i="29" s="1"/>
  <c r="I13" i="29"/>
  <c r="K13" i="29" s="1"/>
  <c r="I14" i="29"/>
  <c r="I15" i="29"/>
  <c r="K15" i="29" s="1"/>
  <c r="I16" i="29"/>
  <c r="K16" i="29" s="1"/>
  <c r="I17" i="29"/>
  <c r="I18" i="29"/>
  <c r="K18" i="29" s="1"/>
  <c r="I19" i="29"/>
  <c r="K19" i="29" s="1"/>
  <c r="I20" i="29"/>
  <c r="I21" i="29"/>
  <c r="K21" i="29" s="1"/>
  <c r="I22" i="29"/>
  <c r="K22" i="29" s="1"/>
  <c r="I23" i="29"/>
  <c r="I24" i="29"/>
  <c r="K24" i="29" s="1"/>
  <c r="I25" i="29"/>
  <c r="K25" i="29" s="1"/>
  <c r="I26" i="29"/>
  <c r="I27" i="29"/>
  <c r="K27" i="29" s="1"/>
  <c r="I28" i="29"/>
  <c r="K28" i="29" s="1"/>
  <c r="I29" i="29"/>
  <c r="I30" i="29"/>
  <c r="K30" i="29" s="1"/>
  <c r="I31" i="29"/>
  <c r="K31" i="29" s="1"/>
  <c r="I32" i="29"/>
  <c r="K32" i="29" s="1"/>
  <c r="I33" i="29"/>
  <c r="K33" i="29" s="1"/>
  <c r="I34" i="29"/>
  <c r="K34" i="29" s="1"/>
  <c r="I35" i="29"/>
  <c r="I36" i="29"/>
  <c r="K36" i="29" s="1"/>
  <c r="I37" i="29"/>
  <c r="K37" i="29" s="1"/>
  <c r="I38" i="29"/>
  <c r="K38" i="29" s="1"/>
  <c r="I39" i="29"/>
  <c r="K39" i="29" s="1"/>
  <c r="I40" i="29"/>
  <c r="K40" i="29" s="1"/>
  <c r="I41" i="29"/>
  <c r="I42" i="29"/>
  <c r="K42" i="29" s="1"/>
  <c r="I43" i="29"/>
  <c r="K43" i="29" s="1"/>
  <c r="I44" i="29"/>
  <c r="K44" i="29" s="1"/>
  <c r="I45" i="29"/>
  <c r="K45" i="29" s="1"/>
  <c r="I46" i="29"/>
  <c r="K46" i="29" s="1"/>
  <c r="I47" i="29"/>
  <c r="I48" i="29"/>
  <c r="K48" i="29" s="1"/>
  <c r="I49" i="29"/>
  <c r="K49" i="29" s="1"/>
  <c r="I50" i="29"/>
  <c r="K50" i="29" s="1"/>
  <c r="I51" i="29"/>
  <c r="K51" i="29" s="1"/>
  <c r="I52" i="29"/>
  <c r="K52" i="29" s="1"/>
  <c r="I53" i="29"/>
  <c r="I54" i="29"/>
  <c r="K54" i="29" s="1"/>
  <c r="I55" i="29"/>
  <c r="K55" i="29" s="1"/>
  <c r="I56" i="29"/>
  <c r="K56" i="29" s="1"/>
  <c r="I57" i="29"/>
  <c r="K57" i="29" s="1"/>
  <c r="I58" i="29"/>
  <c r="K58" i="29" s="1"/>
  <c r="I59" i="29"/>
  <c r="I60" i="29"/>
  <c r="K60" i="29" s="1"/>
  <c r="I61" i="29"/>
  <c r="K61" i="29" s="1"/>
  <c r="I62" i="29"/>
  <c r="K62" i="29" s="1"/>
  <c r="I63" i="29"/>
  <c r="K63" i="29" s="1"/>
  <c r="I64" i="29"/>
  <c r="K64" i="29" s="1"/>
  <c r="I65" i="29"/>
  <c r="I66" i="29"/>
  <c r="K66" i="29" s="1"/>
  <c r="I67" i="29"/>
  <c r="K67" i="29" s="1"/>
  <c r="I68" i="29"/>
  <c r="K68" i="29" s="1"/>
  <c r="I69" i="29"/>
  <c r="K69" i="29" s="1"/>
  <c r="I70" i="29"/>
  <c r="K70" i="29" s="1"/>
  <c r="I71" i="29"/>
  <c r="I72" i="29"/>
  <c r="K72" i="29" s="1"/>
  <c r="I73" i="29"/>
  <c r="K73" i="29" s="1"/>
  <c r="I74" i="29"/>
  <c r="K74" i="29" s="1"/>
  <c r="I75" i="29"/>
  <c r="K75" i="29" s="1"/>
  <c r="I76" i="29"/>
  <c r="K76" i="29" s="1"/>
  <c r="I77" i="29"/>
  <c r="I78" i="29"/>
  <c r="K78" i="29" s="1"/>
  <c r="I79" i="29"/>
  <c r="K79" i="29" s="1"/>
  <c r="I80" i="29"/>
  <c r="K80" i="29" s="1"/>
  <c r="I81" i="29"/>
  <c r="K81" i="29" s="1"/>
  <c r="I82" i="29"/>
  <c r="K82" i="29" s="1"/>
  <c r="I83" i="29"/>
  <c r="I84" i="29"/>
  <c r="K84" i="29" s="1"/>
  <c r="I85" i="29"/>
  <c r="K85" i="29" s="1"/>
  <c r="I86" i="29"/>
  <c r="K86" i="29" s="1"/>
  <c r="I87" i="29"/>
  <c r="K87" i="29" s="1"/>
  <c r="I88" i="29"/>
  <c r="K88" i="29" s="1"/>
  <c r="I89" i="29"/>
  <c r="I90" i="29"/>
  <c r="K90" i="29" s="1"/>
  <c r="I91" i="29"/>
  <c r="K91" i="29" s="1"/>
  <c r="I92" i="29"/>
  <c r="K92" i="29" s="1"/>
  <c r="I93" i="29"/>
  <c r="K93" i="29" s="1"/>
  <c r="I94" i="29"/>
  <c r="K94" i="29" s="1"/>
  <c r="I95" i="29"/>
  <c r="I96" i="29"/>
  <c r="K96" i="29" s="1"/>
  <c r="I97" i="29"/>
  <c r="K97" i="29" s="1"/>
  <c r="I98" i="29"/>
  <c r="K98" i="29" s="1"/>
  <c r="I99" i="29"/>
  <c r="K99" i="29" s="1"/>
  <c r="I100" i="29"/>
  <c r="K100" i="29" s="1"/>
  <c r="I101" i="29"/>
  <c r="I102" i="29"/>
  <c r="K102" i="29" s="1"/>
  <c r="I103" i="29"/>
  <c r="K103" i="29" s="1"/>
  <c r="I104" i="29"/>
  <c r="K104" i="29" s="1"/>
  <c r="I105" i="29"/>
  <c r="K105" i="29" s="1"/>
  <c r="I106" i="29"/>
  <c r="K106" i="29" s="1"/>
  <c r="I107" i="29"/>
  <c r="I108" i="29"/>
  <c r="K108" i="29" s="1"/>
  <c r="I109" i="29"/>
  <c r="K109" i="29" s="1"/>
  <c r="I110" i="29"/>
  <c r="K110" i="29" s="1"/>
  <c r="I111" i="29"/>
  <c r="K111" i="29" s="1"/>
  <c r="I112" i="29"/>
  <c r="K112" i="29" s="1"/>
  <c r="I113" i="29"/>
  <c r="I114" i="29"/>
  <c r="K114" i="29" s="1"/>
  <c r="I115" i="29"/>
  <c r="K115" i="29" s="1"/>
  <c r="I116" i="29"/>
  <c r="K116" i="29" s="1"/>
  <c r="I117" i="29"/>
  <c r="K117" i="29" s="1"/>
  <c r="I118" i="29"/>
  <c r="K118" i="29" s="1"/>
  <c r="I119" i="29"/>
  <c r="I120" i="29"/>
  <c r="K120" i="29" s="1"/>
  <c r="I121" i="29"/>
  <c r="K121" i="29" s="1"/>
  <c r="I122" i="29"/>
  <c r="K122" i="29" s="1"/>
  <c r="I123" i="29"/>
  <c r="K123" i="29" s="1"/>
  <c r="I124" i="29"/>
  <c r="K124" i="29" s="1"/>
  <c r="I125" i="29"/>
  <c r="I126" i="29"/>
  <c r="K126" i="29" s="1"/>
  <c r="I127" i="29"/>
  <c r="K127" i="29" s="1"/>
  <c r="I128" i="29"/>
  <c r="K128" i="29" s="1"/>
  <c r="I129" i="29"/>
  <c r="K129" i="29" s="1"/>
  <c r="I130" i="29"/>
  <c r="K130" i="29" s="1"/>
  <c r="I131" i="29"/>
  <c r="I132" i="29"/>
  <c r="K132" i="29" s="1"/>
  <c r="I133" i="29"/>
  <c r="K133" i="29" s="1"/>
  <c r="I134" i="29"/>
  <c r="K134" i="29" s="1"/>
  <c r="I135" i="29"/>
  <c r="K135" i="29" s="1"/>
  <c r="I136" i="29"/>
  <c r="K136" i="29" s="1"/>
  <c r="I137" i="29"/>
  <c r="I138" i="29"/>
  <c r="K138" i="29" s="1"/>
  <c r="I139" i="29"/>
  <c r="K139" i="29" s="1"/>
  <c r="I140" i="29"/>
  <c r="K140" i="29" s="1"/>
  <c r="I141" i="29"/>
  <c r="K141" i="29" s="1"/>
  <c r="I142" i="29"/>
  <c r="K142" i="29" s="1"/>
  <c r="I143" i="29"/>
  <c r="I144" i="29"/>
  <c r="K144" i="29" s="1"/>
  <c r="I145" i="29"/>
  <c r="K145" i="29" s="1"/>
  <c r="I146" i="29"/>
  <c r="K146" i="29" s="1"/>
  <c r="I147" i="29"/>
  <c r="K147" i="29" s="1"/>
  <c r="I148" i="29"/>
  <c r="K148" i="29" s="1"/>
  <c r="I149" i="29"/>
  <c r="I150" i="29"/>
  <c r="K150" i="29" s="1"/>
  <c r="I151" i="29"/>
  <c r="K151" i="29" s="1"/>
  <c r="I152" i="29"/>
  <c r="K152" i="29" s="1"/>
  <c r="I153" i="29"/>
  <c r="K153" i="29" s="1"/>
  <c r="I154" i="29"/>
  <c r="K154" i="29" s="1"/>
  <c r="I155" i="29"/>
  <c r="I156" i="29"/>
  <c r="K156" i="29" s="1"/>
  <c r="I157" i="29"/>
  <c r="K157" i="29" s="1"/>
  <c r="I158" i="29"/>
  <c r="K158" i="29" s="1"/>
  <c r="I159" i="29"/>
  <c r="K159" i="29" s="1"/>
  <c r="I160" i="29"/>
  <c r="K160" i="29" s="1"/>
  <c r="I161" i="29"/>
  <c r="I162" i="29"/>
  <c r="K162" i="29" s="1"/>
  <c r="I163" i="29"/>
  <c r="K163" i="29" s="1"/>
  <c r="I164" i="29"/>
  <c r="K164" i="29" s="1"/>
  <c r="I165" i="29"/>
  <c r="K165" i="29" s="1"/>
  <c r="I166" i="29"/>
  <c r="K166" i="29" s="1"/>
  <c r="I167" i="29"/>
  <c r="I168" i="29"/>
  <c r="K168" i="29" s="1"/>
  <c r="I169" i="29"/>
  <c r="K169" i="29" s="1"/>
  <c r="I170" i="29"/>
  <c r="K170" i="29" s="1"/>
  <c r="I171" i="29"/>
  <c r="K171" i="29" s="1"/>
  <c r="I172" i="29"/>
  <c r="K172" i="29" s="1"/>
  <c r="I173" i="29"/>
  <c r="I174" i="29"/>
  <c r="K174" i="29" s="1"/>
  <c r="I175" i="29"/>
  <c r="K175" i="29" s="1"/>
  <c r="I176" i="29"/>
  <c r="K176" i="29" s="1"/>
  <c r="I177" i="29"/>
  <c r="K177" i="29" s="1"/>
  <c r="I178" i="29"/>
  <c r="K178" i="29" s="1"/>
  <c r="I179" i="29"/>
  <c r="I180" i="29"/>
  <c r="K180" i="29" s="1"/>
  <c r="I181" i="29"/>
  <c r="K181" i="29" s="1"/>
  <c r="I182" i="29"/>
  <c r="K182" i="29" s="1"/>
  <c r="I183" i="29"/>
  <c r="K183" i="29" s="1"/>
  <c r="I184" i="29"/>
  <c r="K184" i="29" s="1"/>
  <c r="I185" i="29"/>
  <c r="I186" i="29"/>
  <c r="K186" i="29" s="1"/>
  <c r="I187" i="29"/>
  <c r="K187" i="29" s="1"/>
  <c r="I188" i="29"/>
  <c r="K188" i="29" s="1"/>
  <c r="I189" i="29"/>
  <c r="K189" i="29" s="1"/>
  <c r="I190" i="29"/>
  <c r="K190" i="29" s="1"/>
  <c r="I191" i="29"/>
  <c r="I192" i="29"/>
  <c r="K192" i="29" s="1"/>
  <c r="I193" i="29"/>
  <c r="K193" i="29" s="1"/>
  <c r="I194" i="29"/>
  <c r="K194" i="29" s="1"/>
  <c r="I195" i="29"/>
  <c r="K195" i="29" s="1"/>
  <c r="I196" i="29"/>
  <c r="K196" i="29" s="1"/>
  <c r="I197" i="29"/>
  <c r="I198" i="29"/>
  <c r="K198" i="29" s="1"/>
  <c r="I199" i="29"/>
  <c r="K199" i="29" s="1"/>
  <c r="I200" i="29"/>
  <c r="K200" i="29" s="1"/>
  <c r="I201" i="29"/>
  <c r="K201" i="29" s="1"/>
  <c r="I202" i="29"/>
  <c r="K202" i="29" s="1"/>
  <c r="I203" i="29"/>
  <c r="I204" i="29"/>
  <c r="K204" i="29" s="1"/>
  <c r="I205" i="29"/>
  <c r="K205" i="29" s="1"/>
  <c r="I206" i="29"/>
  <c r="K206" i="29" s="1"/>
  <c r="I207" i="29"/>
  <c r="K207" i="29" s="1"/>
  <c r="I208" i="29"/>
  <c r="K208" i="29" s="1"/>
  <c r="I209" i="29"/>
  <c r="K209" i="29" s="1"/>
  <c r="I210" i="29"/>
  <c r="K210" i="29" s="1"/>
  <c r="I211" i="29"/>
  <c r="K211" i="29" s="1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G54" i="29"/>
  <c r="G55" i="29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G87" i="29"/>
  <c r="G88" i="29"/>
  <c r="G89" i="29"/>
  <c r="G90" i="29"/>
  <c r="G91" i="29"/>
  <c r="G92" i="29"/>
  <c r="G93" i="29"/>
  <c r="G94" i="29"/>
  <c r="G95" i="29"/>
  <c r="G96" i="29"/>
  <c r="G97" i="29"/>
  <c r="G98" i="29"/>
  <c r="G99" i="29"/>
  <c r="G100" i="29"/>
  <c r="G101" i="29"/>
  <c r="G102" i="29"/>
  <c r="G103" i="29"/>
  <c r="G104" i="29"/>
  <c r="G105" i="29"/>
  <c r="G106" i="29"/>
  <c r="G107" i="29"/>
  <c r="G108" i="29"/>
  <c r="G109" i="29"/>
  <c r="G110" i="29"/>
  <c r="G111" i="29"/>
  <c r="G112" i="29"/>
  <c r="G113" i="29"/>
  <c r="G114" i="29"/>
  <c r="G115" i="29"/>
  <c r="G116" i="29"/>
  <c r="G117" i="29"/>
  <c r="G118" i="29"/>
  <c r="G119" i="29"/>
  <c r="G120" i="29"/>
  <c r="G121" i="29"/>
  <c r="G122" i="29"/>
  <c r="G123" i="29"/>
  <c r="G124" i="29"/>
  <c r="G125" i="29"/>
  <c r="G126" i="29"/>
  <c r="G127" i="29"/>
  <c r="G128" i="29"/>
  <c r="G129" i="29"/>
  <c r="G130" i="29"/>
  <c r="G131" i="29"/>
  <c r="G132" i="29"/>
  <c r="G133" i="29"/>
  <c r="G134" i="29"/>
  <c r="G135" i="29"/>
  <c r="G136" i="29"/>
  <c r="G137" i="29"/>
  <c r="G138" i="29"/>
  <c r="G139" i="29"/>
  <c r="G140" i="29"/>
  <c r="G141" i="29"/>
  <c r="G142" i="29"/>
  <c r="G143" i="29"/>
  <c r="G144" i="29"/>
  <c r="G145" i="29"/>
  <c r="G146" i="29"/>
  <c r="G147" i="29"/>
  <c r="G148" i="29"/>
  <c r="G149" i="29"/>
  <c r="G150" i="29"/>
  <c r="G151" i="29"/>
  <c r="G152" i="29"/>
  <c r="G153" i="29"/>
  <c r="G154" i="29"/>
  <c r="G155" i="29"/>
  <c r="G156" i="29"/>
  <c r="G157" i="29"/>
  <c r="G158" i="29"/>
  <c r="G159" i="29"/>
  <c r="G160" i="29"/>
  <c r="G161" i="29"/>
  <c r="G162" i="29"/>
  <c r="G163" i="29"/>
  <c r="G164" i="29"/>
  <c r="G165" i="29"/>
  <c r="G166" i="29"/>
  <c r="G167" i="29"/>
  <c r="G168" i="29"/>
  <c r="G169" i="29"/>
  <c r="G170" i="29"/>
  <c r="G171" i="29"/>
  <c r="G172" i="29"/>
  <c r="G173" i="29"/>
  <c r="G174" i="29"/>
  <c r="G175" i="29"/>
  <c r="G176" i="29"/>
  <c r="G177" i="29"/>
  <c r="G178" i="29"/>
  <c r="G179" i="29"/>
  <c r="G180" i="29"/>
  <c r="G181" i="29"/>
  <c r="G182" i="29"/>
  <c r="G183" i="29"/>
  <c r="G184" i="29"/>
  <c r="G185" i="29"/>
  <c r="G186" i="29"/>
  <c r="G187" i="29"/>
  <c r="G188" i="29"/>
  <c r="G189" i="29"/>
  <c r="G190" i="29"/>
  <c r="G191" i="29"/>
  <c r="G192" i="29"/>
  <c r="G193" i="29"/>
  <c r="G194" i="29"/>
  <c r="G195" i="29"/>
  <c r="G196" i="29"/>
  <c r="G197" i="29"/>
  <c r="G198" i="29"/>
  <c r="G199" i="29"/>
  <c r="G200" i="29"/>
  <c r="G201" i="29"/>
  <c r="G202" i="29"/>
  <c r="G203" i="29"/>
  <c r="G204" i="29"/>
  <c r="G205" i="29"/>
  <c r="G206" i="29"/>
  <c r="G207" i="29"/>
  <c r="G208" i="29"/>
  <c r="G209" i="29"/>
  <c r="G210" i="29"/>
  <c r="G211" i="29"/>
  <c r="G11" i="29"/>
  <c r="G212" i="29" s="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44" i="29"/>
  <c r="C145" i="29"/>
  <c r="C146" i="29"/>
  <c r="C147" i="29"/>
  <c r="C148" i="29"/>
  <c r="C149" i="29"/>
  <c r="C150" i="29"/>
  <c r="C151" i="29"/>
  <c r="C152" i="29"/>
  <c r="C153" i="29"/>
  <c r="C154" i="29"/>
  <c r="C155" i="29"/>
  <c r="C156" i="29"/>
  <c r="C157" i="29"/>
  <c r="C158" i="29"/>
  <c r="C159" i="29"/>
  <c r="C160" i="29"/>
  <c r="C161" i="29"/>
  <c r="C162" i="29"/>
  <c r="C163" i="29"/>
  <c r="C164" i="29"/>
  <c r="C165" i="29"/>
  <c r="C166" i="29"/>
  <c r="C167" i="29"/>
  <c r="C168" i="29"/>
  <c r="C169" i="29"/>
  <c r="C170" i="29"/>
  <c r="C171" i="29"/>
  <c r="C172" i="29"/>
  <c r="C173" i="29"/>
  <c r="C174" i="29"/>
  <c r="C175" i="29"/>
  <c r="C176" i="29"/>
  <c r="C177" i="29"/>
  <c r="C178" i="29"/>
  <c r="C179" i="29"/>
  <c r="C180" i="29"/>
  <c r="C181" i="29"/>
  <c r="C182" i="29"/>
  <c r="C183" i="29"/>
  <c r="C184" i="29"/>
  <c r="C185" i="29"/>
  <c r="C186" i="29"/>
  <c r="C187" i="29"/>
  <c r="C188" i="29"/>
  <c r="C189" i="29"/>
  <c r="C190" i="29"/>
  <c r="C191" i="29"/>
  <c r="C192" i="29"/>
  <c r="C193" i="29"/>
  <c r="C194" i="29"/>
  <c r="C195" i="29"/>
  <c r="C196" i="29"/>
  <c r="C197" i="29"/>
  <c r="C198" i="29"/>
  <c r="C199" i="29"/>
  <c r="C200" i="29"/>
  <c r="C201" i="29"/>
  <c r="C202" i="29"/>
  <c r="C203" i="29"/>
  <c r="C204" i="29"/>
  <c r="C205" i="29"/>
  <c r="C206" i="29"/>
  <c r="C207" i="29"/>
  <c r="C208" i="29"/>
  <c r="C209" i="29"/>
  <c r="C210" i="29"/>
  <c r="C211" i="29"/>
  <c r="C11" i="29"/>
  <c r="E212" i="29"/>
  <c r="E206" i="29"/>
  <c r="E207" i="29"/>
  <c r="E208" i="29"/>
  <c r="E209" i="29"/>
  <c r="E210" i="29"/>
  <c r="E211" i="29"/>
  <c r="E11" i="29"/>
  <c r="G114" i="14"/>
  <c r="O114" i="14"/>
  <c r="E115" i="14"/>
  <c r="G115" i="14"/>
  <c r="M115" i="14"/>
  <c r="O115" i="14"/>
  <c r="Q8" i="14"/>
  <c r="Q9" i="14"/>
  <c r="Q10" i="14"/>
  <c r="Q11" i="14"/>
  <c r="Q12" i="14"/>
  <c r="Q13" i="14"/>
  <c r="Q115" i="14" s="1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3" i="14"/>
  <c r="Q7" i="14"/>
  <c r="I113" i="14"/>
  <c r="I8" i="14"/>
  <c r="I9" i="14"/>
  <c r="E14" i="29" s="1"/>
  <c r="I10" i="14"/>
  <c r="I11" i="14"/>
  <c r="I12" i="14"/>
  <c r="I13" i="14"/>
  <c r="E22" i="29" s="1"/>
  <c r="I14" i="14"/>
  <c r="I15" i="14"/>
  <c r="I16" i="14"/>
  <c r="I17" i="14"/>
  <c r="I18" i="14"/>
  <c r="I19" i="14"/>
  <c r="E30" i="29" s="1"/>
  <c r="I20" i="14"/>
  <c r="I21" i="14"/>
  <c r="I22" i="14"/>
  <c r="I23" i="14"/>
  <c r="I24" i="14"/>
  <c r="I25" i="14"/>
  <c r="E40" i="29" s="1"/>
  <c r="I26" i="14"/>
  <c r="E43" i="29" s="1"/>
  <c r="I27" i="14"/>
  <c r="I28" i="14"/>
  <c r="I29" i="14"/>
  <c r="I30" i="14"/>
  <c r="I31" i="14"/>
  <c r="E49" i="29" s="1"/>
  <c r="I32" i="14"/>
  <c r="E51" i="29" s="1"/>
  <c r="I33" i="14"/>
  <c r="I34" i="14"/>
  <c r="I35" i="14"/>
  <c r="I36" i="14"/>
  <c r="I37" i="14"/>
  <c r="E63" i="29" s="1"/>
  <c r="I38" i="14"/>
  <c r="I39" i="14"/>
  <c r="I40" i="14"/>
  <c r="I41" i="14"/>
  <c r="I42" i="14"/>
  <c r="I43" i="14"/>
  <c r="E75" i="29" s="1"/>
  <c r="I44" i="14"/>
  <c r="I45" i="14"/>
  <c r="I46" i="14"/>
  <c r="I48" i="14"/>
  <c r="I49" i="14"/>
  <c r="I50" i="14"/>
  <c r="I51" i="14"/>
  <c r="I52" i="14"/>
  <c r="I53" i="14"/>
  <c r="I54" i="14"/>
  <c r="I55" i="14"/>
  <c r="E93" i="29" s="1"/>
  <c r="I56" i="14"/>
  <c r="I57" i="14"/>
  <c r="I58" i="14"/>
  <c r="I59" i="14"/>
  <c r="I60" i="14"/>
  <c r="I61" i="14"/>
  <c r="E101" i="29" s="1"/>
  <c r="I62" i="14"/>
  <c r="I63" i="14"/>
  <c r="I64" i="14"/>
  <c r="I65" i="14"/>
  <c r="I66" i="14"/>
  <c r="I67" i="14"/>
  <c r="E112" i="29" s="1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7" i="14"/>
  <c r="I7" i="15"/>
  <c r="E189" i="15"/>
  <c r="I19" i="15"/>
  <c r="I25" i="15"/>
  <c r="I31" i="15"/>
  <c r="I37" i="15"/>
  <c r="I43" i="15"/>
  <c r="I49" i="15"/>
  <c r="I55" i="15"/>
  <c r="I61" i="15"/>
  <c r="I67" i="15"/>
  <c r="I73" i="15"/>
  <c r="I79" i="15"/>
  <c r="I85" i="15"/>
  <c r="I91" i="15"/>
  <c r="I97" i="15"/>
  <c r="I103" i="15"/>
  <c r="I109" i="15"/>
  <c r="I115" i="15"/>
  <c r="I121" i="15"/>
  <c r="I127" i="15"/>
  <c r="I133" i="15"/>
  <c r="I139" i="15"/>
  <c r="I145" i="15"/>
  <c r="I151" i="15"/>
  <c r="I157" i="15"/>
  <c r="I163" i="15"/>
  <c r="I164" i="15"/>
  <c r="I169" i="15"/>
  <c r="I170" i="15"/>
  <c r="I171" i="15"/>
  <c r="I175" i="15"/>
  <c r="I176" i="15"/>
  <c r="I177" i="15"/>
  <c r="I181" i="15"/>
  <c r="I182" i="15"/>
  <c r="I183" i="15"/>
  <c r="I187" i="15"/>
  <c r="I188" i="15"/>
  <c r="G189" i="15"/>
  <c r="I8" i="15"/>
  <c r="I9" i="15"/>
  <c r="I10" i="15"/>
  <c r="I11" i="15"/>
  <c r="I12" i="15"/>
  <c r="I13" i="15"/>
  <c r="I14" i="15"/>
  <c r="I15" i="15"/>
  <c r="I16" i="15"/>
  <c r="I17" i="15"/>
  <c r="I18" i="15"/>
  <c r="I20" i="15"/>
  <c r="I21" i="15"/>
  <c r="I22" i="15"/>
  <c r="I23" i="15"/>
  <c r="I24" i="15"/>
  <c r="I26" i="15"/>
  <c r="I27" i="15"/>
  <c r="I28" i="15"/>
  <c r="I29" i="15"/>
  <c r="I30" i="15"/>
  <c r="I32" i="15"/>
  <c r="I33" i="15"/>
  <c r="I34" i="15"/>
  <c r="I35" i="15"/>
  <c r="I36" i="15"/>
  <c r="I38" i="15"/>
  <c r="I39" i="15"/>
  <c r="I40" i="15"/>
  <c r="I41" i="15"/>
  <c r="I42" i="15"/>
  <c r="I44" i="15"/>
  <c r="I45" i="15"/>
  <c r="I46" i="15"/>
  <c r="I47" i="15"/>
  <c r="I48" i="15"/>
  <c r="I50" i="15"/>
  <c r="I51" i="15"/>
  <c r="I52" i="15"/>
  <c r="I53" i="15"/>
  <c r="I54" i="15"/>
  <c r="I56" i="15"/>
  <c r="I57" i="15"/>
  <c r="I58" i="15"/>
  <c r="I59" i="15"/>
  <c r="I60" i="15"/>
  <c r="I62" i="15"/>
  <c r="I63" i="15"/>
  <c r="I64" i="15"/>
  <c r="I65" i="15"/>
  <c r="I66" i="15"/>
  <c r="I68" i="15"/>
  <c r="I69" i="15"/>
  <c r="I70" i="15"/>
  <c r="I71" i="15"/>
  <c r="I72" i="15"/>
  <c r="I74" i="15"/>
  <c r="I75" i="15"/>
  <c r="I76" i="15"/>
  <c r="I77" i="15"/>
  <c r="I78" i="15"/>
  <c r="I80" i="15"/>
  <c r="I81" i="15"/>
  <c r="I82" i="15"/>
  <c r="I83" i="15"/>
  <c r="I84" i="15"/>
  <c r="I86" i="15"/>
  <c r="I87" i="15"/>
  <c r="I88" i="15"/>
  <c r="I89" i="15"/>
  <c r="I90" i="15"/>
  <c r="I92" i="15"/>
  <c r="I93" i="15"/>
  <c r="I94" i="15"/>
  <c r="I95" i="15"/>
  <c r="I96" i="15"/>
  <c r="I98" i="15"/>
  <c r="I99" i="15"/>
  <c r="I100" i="15"/>
  <c r="I101" i="15"/>
  <c r="I102" i="15"/>
  <c r="I104" i="15"/>
  <c r="I105" i="15"/>
  <c r="I106" i="15"/>
  <c r="I107" i="15"/>
  <c r="I108" i="15"/>
  <c r="I110" i="15"/>
  <c r="I111" i="15"/>
  <c r="I112" i="15"/>
  <c r="I113" i="15"/>
  <c r="I114" i="15"/>
  <c r="I116" i="15"/>
  <c r="I117" i="15"/>
  <c r="I118" i="15"/>
  <c r="I119" i="15"/>
  <c r="I120" i="15"/>
  <c r="I122" i="15"/>
  <c r="I123" i="15"/>
  <c r="I124" i="15"/>
  <c r="I125" i="15"/>
  <c r="I126" i="15"/>
  <c r="I128" i="15"/>
  <c r="I129" i="15"/>
  <c r="I130" i="15"/>
  <c r="I131" i="15"/>
  <c r="I132" i="15"/>
  <c r="I134" i="15"/>
  <c r="I135" i="15"/>
  <c r="I136" i="15"/>
  <c r="I137" i="15"/>
  <c r="I138" i="15"/>
  <c r="I140" i="15"/>
  <c r="I141" i="15"/>
  <c r="I142" i="15"/>
  <c r="I143" i="15"/>
  <c r="I144" i="15"/>
  <c r="I146" i="15"/>
  <c r="I147" i="15"/>
  <c r="I148" i="15"/>
  <c r="I149" i="15"/>
  <c r="I150" i="15"/>
  <c r="I152" i="15"/>
  <c r="I153" i="15"/>
  <c r="I154" i="15"/>
  <c r="I155" i="15"/>
  <c r="I156" i="15"/>
  <c r="I158" i="15"/>
  <c r="I159" i="15"/>
  <c r="I160" i="15"/>
  <c r="I161" i="15"/>
  <c r="I162" i="15"/>
  <c r="I165" i="15"/>
  <c r="I166" i="15"/>
  <c r="I167" i="15"/>
  <c r="I168" i="15"/>
  <c r="I172" i="15"/>
  <c r="I173" i="15"/>
  <c r="I174" i="15"/>
  <c r="I178" i="15"/>
  <c r="I179" i="15"/>
  <c r="I180" i="15"/>
  <c r="I184" i="15"/>
  <c r="I185" i="15"/>
  <c r="I186" i="15"/>
  <c r="M189" i="15"/>
  <c r="O189" i="15"/>
  <c r="Q189" i="15"/>
  <c r="Q187" i="15"/>
  <c r="Q188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7" i="15"/>
  <c r="H14" i="26"/>
  <c r="O6" i="18"/>
  <c r="I133" i="18"/>
  <c r="K133" i="18"/>
  <c r="O133" i="18"/>
  <c r="Q133" i="18"/>
  <c r="M132" i="18"/>
  <c r="M129" i="18"/>
  <c r="M130" i="18"/>
  <c r="M131" i="18"/>
  <c r="I14" i="25"/>
  <c r="G14" i="25"/>
  <c r="E14" i="25"/>
  <c r="C14" i="25"/>
  <c r="W11" i="28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9" i="22"/>
  <c r="W110" i="22"/>
  <c r="W111" i="22"/>
  <c r="W112" i="22"/>
  <c r="W113" i="22"/>
  <c r="W114" i="22"/>
  <c r="W115" i="22"/>
  <c r="W116" i="22"/>
  <c r="U117" i="22"/>
  <c r="E10" i="8"/>
  <c r="G13" i="27"/>
  <c r="C13" i="27"/>
  <c r="S12" i="5"/>
  <c r="C13" i="5"/>
  <c r="E13" i="5"/>
  <c r="G13" i="5"/>
  <c r="K11" i="5"/>
  <c r="I11" i="5"/>
  <c r="I12" i="5"/>
  <c r="K12" i="5" s="1"/>
  <c r="S12" i="29"/>
  <c r="U12" i="29" s="1"/>
  <c r="S13" i="29"/>
  <c r="S18" i="29"/>
  <c r="U18" i="29" s="1"/>
  <c r="S22" i="29"/>
  <c r="U22" i="29" s="1"/>
  <c r="S24" i="29"/>
  <c r="U24" i="29" s="1"/>
  <c r="S25" i="29"/>
  <c r="U25" i="29" s="1"/>
  <c r="S26" i="29"/>
  <c r="U26" i="29" s="1"/>
  <c r="S28" i="29"/>
  <c r="U28" i="29" s="1"/>
  <c r="S30" i="29"/>
  <c r="U30" i="29" s="1"/>
  <c r="S31" i="29"/>
  <c r="U31" i="29" s="1"/>
  <c r="S34" i="29"/>
  <c r="U34" i="29" s="1"/>
  <c r="S36" i="29"/>
  <c r="U36" i="29" s="1"/>
  <c r="S37" i="29"/>
  <c r="U37" i="29" s="1"/>
  <c r="S42" i="29"/>
  <c r="U42" i="29" s="1"/>
  <c r="S43" i="29"/>
  <c r="U43" i="29" s="1"/>
  <c r="S44" i="29"/>
  <c r="U44" i="29" s="1"/>
  <c r="S45" i="29"/>
  <c r="U45" i="29" s="1"/>
  <c r="S48" i="29"/>
  <c r="U48" i="29" s="1"/>
  <c r="S49" i="29"/>
  <c r="U49" i="29" s="1"/>
  <c r="S52" i="29"/>
  <c r="U52" i="29" s="1"/>
  <c r="S54" i="29"/>
  <c r="U54" i="29" s="1"/>
  <c r="S55" i="29"/>
  <c r="U55" i="29" s="1"/>
  <c r="S60" i="29"/>
  <c r="U60" i="29" s="1"/>
  <c r="S61" i="29"/>
  <c r="U61" i="29" s="1"/>
  <c r="S64" i="29"/>
  <c r="U64" i="29" s="1"/>
  <c r="S66" i="29"/>
  <c r="U66" i="29" s="1"/>
  <c r="S67" i="29"/>
  <c r="U67" i="29" s="1"/>
  <c r="S72" i="29"/>
  <c r="U72" i="29" s="1"/>
  <c r="S74" i="29"/>
  <c r="U74" i="29" s="1"/>
  <c r="S76" i="29"/>
  <c r="U76" i="29" s="1"/>
  <c r="S78" i="29"/>
  <c r="U78" i="29" s="1"/>
  <c r="S79" i="29"/>
  <c r="S80" i="29"/>
  <c r="U80" i="29" s="1"/>
  <c r="S81" i="29"/>
  <c r="U81" i="29" s="1"/>
  <c r="S82" i="29"/>
  <c r="U82" i="29" s="1"/>
  <c r="S84" i="29"/>
  <c r="U84" i="29" s="1"/>
  <c r="S88" i="29"/>
  <c r="U88" i="29" s="1"/>
  <c r="S90" i="29"/>
  <c r="U90" i="29" s="1"/>
  <c r="S94" i="29"/>
  <c r="U94" i="29" s="1"/>
  <c r="S96" i="29"/>
  <c r="U96" i="29" s="1"/>
  <c r="S100" i="29"/>
  <c r="U100" i="29" s="1"/>
  <c r="S102" i="29"/>
  <c r="U102" i="29" s="1"/>
  <c r="S106" i="29"/>
  <c r="U106" i="29" s="1"/>
  <c r="S108" i="29"/>
  <c r="U108" i="29" s="1"/>
  <c r="S110" i="29"/>
  <c r="U110" i="29" s="1"/>
  <c r="S114" i="29"/>
  <c r="U114" i="29" s="1"/>
  <c r="S116" i="29"/>
  <c r="U116" i="29" s="1"/>
  <c r="S117" i="29"/>
  <c r="U117" i="29" s="1"/>
  <c r="S120" i="29"/>
  <c r="U120" i="29" s="1"/>
  <c r="S126" i="29"/>
  <c r="U126" i="29" s="1"/>
  <c r="S127" i="29"/>
  <c r="U127" i="29" s="1"/>
  <c r="S132" i="29"/>
  <c r="U132" i="29" s="1"/>
  <c r="S138" i="29"/>
  <c r="U138" i="29" s="1"/>
  <c r="S140" i="29"/>
  <c r="U140" i="29" s="1"/>
  <c r="S141" i="29"/>
  <c r="U141" i="29" s="1"/>
  <c r="S148" i="29"/>
  <c r="U148" i="29" s="1"/>
  <c r="S150" i="29"/>
  <c r="U150" i="29" s="1"/>
  <c r="S156" i="29"/>
  <c r="U156" i="29" s="1"/>
  <c r="S158" i="29"/>
  <c r="U158" i="29" s="1"/>
  <c r="S159" i="29"/>
  <c r="U159" i="29" s="1"/>
  <c r="S162" i="29"/>
  <c r="U162" i="29" s="1"/>
  <c r="S168" i="29"/>
  <c r="U168" i="29" s="1"/>
  <c r="S172" i="29"/>
  <c r="U172" i="29" s="1"/>
  <c r="S174" i="29"/>
  <c r="U174" i="29" s="1"/>
  <c r="S176" i="29"/>
  <c r="U176" i="29" s="1"/>
  <c r="S177" i="29"/>
  <c r="U177" i="29" s="1"/>
  <c r="S180" i="29"/>
  <c r="U180" i="29" s="1"/>
  <c r="S184" i="29"/>
  <c r="U184" i="29" s="1"/>
  <c r="S186" i="29"/>
  <c r="U186" i="29" s="1"/>
  <c r="S189" i="29"/>
  <c r="U189" i="29" s="1"/>
  <c r="S190" i="29"/>
  <c r="U190" i="29" s="1"/>
  <c r="S201" i="29"/>
  <c r="U201" i="29" s="1"/>
  <c r="E203" i="29"/>
  <c r="E12" i="29"/>
  <c r="E15" i="29"/>
  <c r="E17" i="29"/>
  <c r="E19" i="29"/>
  <c r="E20" i="29"/>
  <c r="E24" i="29"/>
  <c r="E28" i="29"/>
  <c r="E31" i="29"/>
  <c r="E35" i="29"/>
  <c r="E37" i="29"/>
  <c r="E39" i="29"/>
  <c r="E41" i="29"/>
  <c r="E42" i="29"/>
  <c r="E45" i="29"/>
  <c r="E50" i="29"/>
  <c r="E53" i="29"/>
  <c r="E54" i="29"/>
  <c r="E55" i="29"/>
  <c r="E57" i="29"/>
  <c r="E59" i="29"/>
  <c r="E60" i="29"/>
  <c r="E61" i="29"/>
  <c r="E64" i="29"/>
  <c r="E65" i="29"/>
  <c r="E66" i="29"/>
  <c r="E67" i="29"/>
  <c r="E68" i="29"/>
  <c r="E71" i="29"/>
  <c r="E73" i="29"/>
  <c r="E79" i="29"/>
  <c r="E80" i="29"/>
  <c r="E81" i="29"/>
  <c r="E83" i="29"/>
  <c r="E85" i="29"/>
  <c r="E88" i="29"/>
  <c r="E92" i="29"/>
  <c r="E95" i="29"/>
  <c r="E100" i="29"/>
  <c r="E102" i="29"/>
  <c r="E103" i="29"/>
  <c r="E104" i="29"/>
  <c r="E106" i="29"/>
  <c r="E108" i="29"/>
  <c r="E115" i="29"/>
  <c r="E117" i="29"/>
  <c r="E121" i="29"/>
  <c r="E123" i="29"/>
  <c r="E125" i="29"/>
  <c r="E126" i="29"/>
  <c r="E128" i="29"/>
  <c r="E129" i="29"/>
  <c r="E133" i="29"/>
  <c r="E134" i="29"/>
  <c r="E135" i="29"/>
  <c r="E139" i="29"/>
  <c r="E141" i="29"/>
  <c r="E142" i="29"/>
  <c r="E143" i="29"/>
  <c r="E146" i="29"/>
  <c r="E147" i="29"/>
  <c r="E148" i="29"/>
  <c r="E149" i="29"/>
  <c r="E152" i="29"/>
  <c r="E155" i="29"/>
  <c r="E156" i="29"/>
  <c r="E157" i="29"/>
  <c r="E160" i="29"/>
  <c r="E161" i="29"/>
  <c r="E162" i="29"/>
  <c r="E164" i="29"/>
  <c r="E166" i="29"/>
  <c r="E168" i="29"/>
  <c r="E169" i="29"/>
  <c r="E170" i="29"/>
  <c r="E173" i="29"/>
  <c r="E174" i="29"/>
  <c r="E178" i="29"/>
  <c r="E180" i="29"/>
  <c r="E182" i="29"/>
  <c r="E184" i="29"/>
  <c r="E186" i="29"/>
  <c r="E187" i="29"/>
  <c r="E188" i="29"/>
  <c r="E189" i="29"/>
  <c r="E191" i="29"/>
  <c r="E192" i="29"/>
  <c r="E193" i="29"/>
  <c r="E194" i="29"/>
  <c r="E195" i="29"/>
  <c r="E196" i="29"/>
  <c r="E197" i="29"/>
  <c r="E199" i="29"/>
  <c r="E200" i="29"/>
  <c r="E13" i="29"/>
  <c r="E16" i="29"/>
  <c r="E18" i="29"/>
  <c r="E21" i="29"/>
  <c r="E23" i="29"/>
  <c r="E25" i="29"/>
  <c r="E26" i="29"/>
  <c r="E27" i="29"/>
  <c r="E29" i="29"/>
  <c r="E32" i="29"/>
  <c r="E33" i="29"/>
  <c r="E34" i="29"/>
  <c r="E36" i="29"/>
  <c r="E38" i="29"/>
  <c r="E44" i="29"/>
  <c r="E46" i="29"/>
  <c r="E47" i="29"/>
  <c r="E48" i="29"/>
  <c r="E52" i="29"/>
  <c r="E56" i="29"/>
  <c r="E58" i="29"/>
  <c r="E62" i="29"/>
  <c r="E69" i="29"/>
  <c r="E70" i="29"/>
  <c r="E72" i="29"/>
  <c r="E74" i="29"/>
  <c r="E76" i="29"/>
  <c r="E77" i="29"/>
  <c r="E78" i="29"/>
  <c r="E82" i="29"/>
  <c r="E84" i="29"/>
  <c r="E86" i="29"/>
  <c r="E87" i="29"/>
  <c r="E89" i="29"/>
  <c r="E90" i="29"/>
  <c r="E91" i="29"/>
  <c r="E94" i="29"/>
  <c r="E96" i="29"/>
  <c r="E97" i="29"/>
  <c r="E98" i="29"/>
  <c r="E99" i="29"/>
  <c r="E105" i="29"/>
  <c r="E107" i="29"/>
  <c r="E109" i="29"/>
  <c r="E110" i="29"/>
  <c r="E111" i="29"/>
  <c r="E113" i="29"/>
  <c r="E114" i="29"/>
  <c r="E116" i="29"/>
  <c r="E118" i="29"/>
  <c r="E119" i="29"/>
  <c r="E120" i="29"/>
  <c r="E122" i="29"/>
  <c r="E124" i="29"/>
  <c r="E127" i="29"/>
  <c r="E130" i="29"/>
  <c r="E131" i="29"/>
  <c r="E132" i="29"/>
  <c r="E136" i="29"/>
  <c r="E137" i="29"/>
  <c r="E138" i="29"/>
  <c r="E140" i="29"/>
  <c r="E144" i="29"/>
  <c r="E145" i="29"/>
  <c r="E150" i="29"/>
  <c r="E151" i="29"/>
  <c r="E153" i="29"/>
  <c r="E154" i="29"/>
  <c r="E158" i="29"/>
  <c r="E159" i="29"/>
  <c r="E163" i="29"/>
  <c r="E165" i="29"/>
  <c r="E167" i="29"/>
  <c r="E171" i="29"/>
  <c r="E172" i="29"/>
  <c r="E175" i="29"/>
  <c r="E176" i="29"/>
  <c r="E177" i="29"/>
  <c r="E179" i="29"/>
  <c r="E181" i="29"/>
  <c r="E183" i="29"/>
  <c r="E185" i="29"/>
  <c r="E190" i="29"/>
  <c r="E198" i="29"/>
  <c r="E201" i="29"/>
  <c r="E202" i="29"/>
  <c r="E204" i="29"/>
  <c r="E205" i="29"/>
  <c r="M117" i="22"/>
  <c r="H6" i="26"/>
  <c r="B6" i="26"/>
  <c r="B14" i="26"/>
  <c r="L13" i="26"/>
  <c r="F13" i="26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8" i="18"/>
  <c r="E11" i="28"/>
  <c r="G11" i="28"/>
  <c r="M11" i="28"/>
  <c r="J11" i="28"/>
  <c r="U11" i="28"/>
  <c r="T11" i="28"/>
  <c r="S11" i="28"/>
  <c r="S117" i="22"/>
  <c r="G117" i="22"/>
  <c r="E117" i="22"/>
  <c r="C12" i="27"/>
  <c r="G12" i="27"/>
  <c r="Q13" i="5"/>
  <c r="M13" i="5"/>
  <c r="U79" i="29"/>
  <c r="U13" i="29"/>
  <c r="A1" i="29"/>
  <c r="O13" i="5"/>
  <c r="S11" i="5"/>
  <c r="S13" i="5" s="1"/>
  <c r="L12" i="26"/>
  <c r="F12" i="26"/>
  <c r="N6" i="13"/>
  <c r="H6" i="13"/>
  <c r="K10" i="25"/>
  <c r="K11" i="25"/>
  <c r="K12" i="25"/>
  <c r="K13" i="25"/>
  <c r="K14" i="25"/>
  <c r="W117" i="22" l="1"/>
  <c r="U13" i="5"/>
  <c r="I9" i="11"/>
  <c r="K13" i="5"/>
  <c r="I13" i="5"/>
  <c r="I212" i="29"/>
  <c r="S40" i="29"/>
  <c r="U40" i="29" s="1"/>
  <c r="S203" i="29"/>
  <c r="U203" i="29" s="1"/>
  <c r="S196" i="29"/>
  <c r="U196" i="29" s="1"/>
  <c r="S83" i="29"/>
  <c r="U83" i="29" s="1"/>
  <c r="S73" i="29"/>
  <c r="U73" i="29" s="1"/>
  <c r="S154" i="29"/>
  <c r="U154" i="29" s="1"/>
  <c r="S16" i="29"/>
  <c r="U16" i="29" s="1"/>
  <c r="S125" i="29"/>
  <c r="U125" i="29" s="1"/>
  <c r="S191" i="29"/>
  <c r="U191" i="29" s="1"/>
  <c r="S112" i="29"/>
  <c r="U112" i="29" s="1"/>
  <c r="S11" i="29"/>
  <c r="C212" i="29"/>
  <c r="I115" i="14"/>
  <c r="I189" i="15"/>
  <c r="M133" i="18"/>
  <c r="C10" i="8"/>
  <c r="J117" i="22"/>
  <c r="U212" i="29" l="1"/>
  <c r="L11" i="26"/>
  <c r="G11" i="27" s="1"/>
  <c r="F11" i="26"/>
  <c r="C11" i="27" s="1"/>
  <c r="I13" i="11" l="1"/>
  <c r="C5" i="14"/>
  <c r="C5" i="15"/>
  <c r="K5" i="15"/>
  <c r="L9" i="26"/>
  <c r="L10" i="26"/>
  <c r="F9" i="26"/>
  <c r="C9" i="27" s="1"/>
  <c r="F10" i="26"/>
  <c r="K5" i="14"/>
  <c r="A1" i="14"/>
  <c r="A1" i="15"/>
  <c r="A1" i="26"/>
  <c r="A1" i="13"/>
  <c r="A1" i="18"/>
  <c r="A1" i="8"/>
  <c r="A1" i="27"/>
  <c r="A1" i="6"/>
  <c r="A1" i="5"/>
  <c r="A1" i="11"/>
  <c r="G9" i="27" l="1"/>
  <c r="A3" i="26" l="1"/>
  <c r="G6" i="27"/>
  <c r="C6" i="27"/>
  <c r="A3" i="27"/>
  <c r="I6" i="25"/>
  <c r="C6" i="25"/>
  <c r="C8" i="24"/>
  <c r="Y6" i="23"/>
  <c r="M6" i="23"/>
  <c r="A3" i="25" l="1"/>
  <c r="A3" i="11" s="1"/>
  <c r="A3" i="29" s="1"/>
  <c r="A3" i="24"/>
  <c r="A3" i="23"/>
  <c r="E6" i="11"/>
  <c r="J14" i="26"/>
  <c r="D14" i="26"/>
  <c r="L8" i="26"/>
  <c r="L14" i="26" s="1"/>
  <c r="F8" i="26"/>
  <c r="F14" i="26" s="1"/>
  <c r="K11" i="24"/>
  <c r="AE10" i="23"/>
  <c r="AC10" i="23"/>
  <c r="W10" i="23"/>
  <c r="T10" i="23"/>
  <c r="Q10" i="23"/>
  <c r="O10" i="23"/>
  <c r="AG10" i="23"/>
  <c r="G10" i="27" l="1"/>
  <c r="C8" i="27"/>
  <c r="C10" i="27"/>
  <c r="G8" i="27"/>
  <c r="K11" i="6"/>
  <c r="A3" i="13"/>
  <c r="A3" i="15"/>
  <c r="A3" i="6"/>
  <c r="A3" i="14"/>
  <c r="A3" i="5"/>
  <c r="A3" i="18"/>
  <c r="A3" i="8"/>
  <c r="G14" i="27" l="1"/>
  <c r="E12" i="11" s="1"/>
  <c r="C14" i="27"/>
  <c r="E13" i="27" s="1"/>
  <c r="E12" i="27"/>
  <c r="G12" i="11" l="1"/>
  <c r="E14" i="11"/>
  <c r="I13" i="27"/>
  <c r="E11" i="27"/>
  <c r="I12" i="27"/>
  <c r="I11" i="27"/>
  <c r="E9" i="27"/>
  <c r="E10" i="27"/>
  <c r="E8" i="27"/>
  <c r="I8" i="27"/>
  <c r="I9" i="27"/>
  <c r="I10" i="27"/>
  <c r="E14" i="27" l="1"/>
  <c r="I14" i="27"/>
  <c r="I12" i="11"/>
  <c r="G11" i="6" l="1"/>
  <c r="C5" i="8" l="1"/>
  <c r="E5" i="8" l="1"/>
  <c r="C6" i="6"/>
  <c r="K6" i="6"/>
  <c r="Q9" i="13"/>
  <c r="P9" i="13"/>
  <c r="N9" i="13"/>
  <c r="J9" i="13"/>
  <c r="H9" i="13"/>
  <c r="R9" i="13"/>
  <c r="L9" i="13" l="1"/>
  <c r="O11" i="6"/>
  <c r="C11" i="6" l="1"/>
  <c r="I11" i="11"/>
  <c r="M11" i="6" l="1"/>
  <c r="Q11" i="6"/>
  <c r="E11" i="6" l="1"/>
  <c r="I10" i="11"/>
  <c r="I11" i="6"/>
  <c r="I14" i="11" l="1"/>
  <c r="G14" i="11" l="1"/>
</calcChain>
</file>

<file path=xl/sharedStrings.xml><?xml version="1.0" encoding="utf-8"?>
<sst xmlns="http://schemas.openxmlformats.org/spreadsheetml/2006/main" count="1124" uniqueCount="382">
  <si>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</si>
  <si>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</si>
  <si>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</si>
  <si>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</si>
  <si>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</si>
  <si>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</si>
  <si>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</si>
  <si>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</si>
  <si>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</si>
  <si>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</si>
  <si>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</si>
  <si>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</si>
  <si>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</si>
  <si>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</si>
  <si>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</si>
  <si>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</si>
  <si>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</si>
  <si>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</si>
  <si>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</si>
  <si>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</si>
  <si>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</si>
  <si>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</si>
  <si>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</si>
  <si>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</si>
  <si>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</si>
  <si>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</si>
  <si>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</si>
  <si>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</si>
  <si>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</si>
  <si>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</si>
  <si>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</si>
  <si>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</si>
  <si>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</si>
  <si>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</si>
  <si>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</si>
  <si>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</si>
  <si>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</si>
  <si>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</si>
  <si>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</si>
  <si>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</si>
  <si>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</si>
  <si>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</si>
  <si>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</si>
  <si>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</si>
  <si>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</si>
  <si>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</si>
  <si>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</si>
  <si>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</si>
  <si>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</si>
  <si>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</si>
  <si>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</si>
  <si>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</si>
  <si>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</si>
  <si>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</si>
  <si>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</si>
  <si>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</si>
  <si>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</si>
  <si>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ج- سود(زیان) حاصل از فروش اوراق بهادار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</si>
  <si>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</si>
  <si>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</si>
  <si>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</si>
  <si>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</si>
  <si>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</si>
  <si>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</si>
  <si>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</si>
  <si>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</si>
  <si>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</si>
  <si>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</si>
  <si>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</si>
  <si>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‫طی دوره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</si>
  <si>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</si>
  <si>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</si>
  <si>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</si>
  <si>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</si>
  <si>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</si>
  <si>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</si>
  <si>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</si>
  <si>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</si>
  <si>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</si>
  <si>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دارایی‌ها</t>
  </si>
  <si>
    <t>درآمدها</t>
  </si>
  <si>
    <t>فولاد کاوه جنوب کیش (کاوه)</t>
  </si>
  <si>
    <t>صنایع پتروشیمی کرمانشاه (کرماشا)</t>
  </si>
  <si>
    <t>سر. صندوق بازنشستگی (وصندوق)</t>
  </si>
  <si>
    <t>مبین انرژی خلیج فارس (مبین)</t>
  </si>
  <si>
    <t>توسعه معدنی و صنعتی صبانور (کنور)</t>
  </si>
  <si>
    <t>بانک خاورمیانه (وخاور)</t>
  </si>
  <si>
    <t>سیمان آبیک (سآبیک)</t>
  </si>
  <si>
    <t>سیمان مازندران (سمازن)</t>
  </si>
  <si>
    <t>آهن و فولاد غدیر ایرانیان (فغدیر)</t>
  </si>
  <si>
    <t>گروه مالی صبا تامین (صبا)</t>
  </si>
  <si>
    <t>پالایش نفت تبریز (شبریز)</t>
  </si>
  <si>
    <t>سر. تامین اجتماعی (شستا)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</si>
  <si>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</si>
  <si>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</si>
  <si>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</si>
  <si>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‫تعداد</t>
  </si>
  <si>
    <t>‫قیمت
آخرین معامله</t>
  </si>
  <si>
    <t>‫قیمت تعدیل شده</t>
  </si>
  <si>
    <t>‫درصد تعدیل</t>
  </si>
  <si>
    <t>‫خالص ارزش فروش تعدیل شده</t>
  </si>
  <si>
    <t>‫دلیل تعدیل</t>
  </si>
  <si>
    <t>کاشی سینا (کساوه)</t>
  </si>
  <si>
    <t>نرخ سود</t>
  </si>
  <si>
    <t>دارو فارابی (دفارا)</t>
  </si>
  <si>
    <t>مواد داروپخش (دتماد)</t>
  </si>
  <si>
    <t>پارس دارو (دپارس)</t>
  </si>
  <si>
    <t>پخش هجرت (هجرت)</t>
  </si>
  <si>
    <t>کوتاه مدت خاورمیانه</t>
  </si>
  <si>
    <t>تعدیل کارمزد کارگزاری</t>
  </si>
  <si>
    <t>بانک ملت (وبملت)</t>
  </si>
  <si>
    <t>پویا زرکان آق دره (فزر)</t>
  </si>
  <si>
    <t>سود اوراق بهادار با درآمد ثابت و سپرده بانکی</t>
  </si>
  <si>
    <t>‫الف- درآمد سود سهام</t>
  </si>
  <si>
    <t xml:space="preserve"> ب- درآمد ناشی از تغییر قیمت اوراق بهادار</t>
  </si>
  <si>
    <t xml:space="preserve"> د- سود اوراق بهادار با درآمد ثابت</t>
  </si>
  <si>
    <t>بانک تجارت (وتجارت)</t>
  </si>
  <si>
    <t>پالایش نفت اصفهان (شپنا)</t>
  </si>
  <si>
    <t>سر. ایران خودرو (خگستر)</t>
  </si>
  <si>
    <t>گروه بهمن (خبهمن)</t>
  </si>
  <si>
    <t>بانک صادرات ایران (وبصادر)</t>
  </si>
  <si>
    <t>صندوق سرمایه گذاری سهامی اهرمی شاخصی کیان</t>
  </si>
  <si>
    <t>سینادارو (دسینا)</t>
  </si>
  <si>
    <t>ایران یاسا (پاسا)</t>
  </si>
  <si>
    <t>سر. توکا فولاد (وتوکا)</t>
  </si>
  <si>
    <t>زامیاد (خزامیا)</t>
  </si>
  <si>
    <t>تاید واتر خاورمیانه (حتاید)</t>
  </si>
  <si>
    <t>سر. توسعه معادن و صنایع معدنی خاورمیانه (میدکو)</t>
  </si>
  <si>
    <t>پتروشیمی نوری (نوری)</t>
  </si>
  <si>
    <t>فولادخراسان (فخاس)</t>
  </si>
  <si>
    <t>کشتیرانی ایران (حکشتی)</t>
  </si>
  <si>
    <t>معدنی املاح ایران (شاملا)</t>
  </si>
  <si>
    <t>سایپا (خساپا)</t>
  </si>
  <si>
    <t>سر. غدیر (وغدیر)</t>
  </si>
  <si>
    <t>دارو اکسیر (دلر)</t>
  </si>
  <si>
    <t>کاشی الوند (کلوند)</t>
  </si>
  <si>
    <t>سر. سپه (وسپه)</t>
  </si>
  <si>
    <t>پست بانک ایران (وپست)</t>
  </si>
  <si>
    <t>گسترش نفت و گاز پارسیان (پارسان)</t>
  </si>
  <si>
    <t>نورد آلومینیوم (فنوال)</t>
  </si>
  <si>
    <t>سر. خوارزمی (وخارزم)</t>
  </si>
  <si>
    <t>سر. سایپا (وساپا)</t>
  </si>
  <si>
    <t>دارو ابوریحان (دابور)</t>
  </si>
  <si>
    <t>پتروشیمی خارک (شخارک)</t>
  </si>
  <si>
    <t>پتروشیمی پردیس (شپدیس)</t>
  </si>
  <si>
    <t>حمل و نقل توکا (حتوکا)</t>
  </si>
  <si>
    <t>قند هگمتان (قهکمت)</t>
  </si>
  <si>
    <t>سر. دارویی تامین (تیپیکو)</t>
  </si>
  <si>
    <t>ایران خودرو (خودرو)</t>
  </si>
  <si>
    <t>فولاد مبارکه اصفهان (فولاد)</t>
  </si>
  <si>
    <t>کربن ایران (شکربن)</t>
  </si>
  <si>
    <t>صنایع شیمیایی ایران (شیران)</t>
  </si>
  <si>
    <t>سر. پتروشیمی (وپترو)</t>
  </si>
  <si>
    <t>پارس خزر (لخزر)</t>
  </si>
  <si>
    <t>دارو عبیدی (دعبید)</t>
  </si>
  <si>
    <t>بانک اقتصاد نوین (ونوین)</t>
  </si>
  <si>
    <t>بانک کار آفرین (وکار)</t>
  </si>
  <si>
    <t>سر. امید (وامید)</t>
  </si>
  <si>
    <t>بانک پاسارگاد (وپاسار)</t>
  </si>
  <si>
    <t>تکميلی پتروشیمی خلیج فارس (پترول)</t>
  </si>
  <si>
    <t>پتروشیمی فن آوران (شفن)</t>
  </si>
  <si>
    <t>کویر تایر (پکویر)</t>
  </si>
  <si>
    <t>شیشه و گاز (کگاز)</t>
  </si>
  <si>
    <t>آما (فاما)</t>
  </si>
  <si>
    <t>سیمان سپاهان (سپاها)</t>
  </si>
  <si>
    <t>ذغالسنگ نگین (کطبس)</t>
  </si>
  <si>
    <t>چادرملو (کچاد)</t>
  </si>
  <si>
    <t>بانک پارسیان (وپارس)</t>
  </si>
  <si>
    <t>پخش البرز (پخش)</t>
  </si>
  <si>
    <t>گروه مپنا (رمپنا)</t>
  </si>
  <si>
    <t>پالایش نفت بندر عباس (شبندر)</t>
  </si>
  <si>
    <t>مهرام (غمهرا)</t>
  </si>
  <si>
    <t>گل گهر (کگل)</t>
  </si>
  <si>
    <t>سیمان کرمان (سکرما)</t>
  </si>
  <si>
    <t>ریخته گری تراکتور (ختراک)</t>
  </si>
  <si>
    <t>ماشین سازی اراک (فاراک)</t>
  </si>
  <si>
    <t>صنایع پتروشیمی خلیج فارس (فارس)</t>
  </si>
  <si>
    <t>سر. پارس توشه (وتوشه)</t>
  </si>
  <si>
    <t>صنعتی بارز (پکرمان)</t>
  </si>
  <si>
    <t>فرآورده های نسوز آذر (کاذر)</t>
  </si>
  <si>
    <t>توسعه سرمایه و صنعت غدیر (سغدیر)</t>
  </si>
  <si>
    <t>سیمان فارس نو (سفانو)</t>
  </si>
  <si>
    <t>سیمان شاهرود (سرود)</t>
  </si>
  <si>
    <t>صنعتی سپاهان (فسپا)</t>
  </si>
  <si>
    <t>خاک چینی ایران (کخاک)</t>
  </si>
  <si>
    <t>مگسال (زمگسا)</t>
  </si>
  <si>
    <t>پتروشیمی جم (جم)</t>
  </si>
  <si>
    <t>نیروکلر (شکلر)</t>
  </si>
  <si>
    <t>بانک سینا (وسینا)</t>
  </si>
  <si>
    <t>سر. گروه توسعه ملی (وبانک)</t>
  </si>
  <si>
    <t>پتروشیمی شیراز (شیراز)</t>
  </si>
  <si>
    <t>سر. ملی (ونیکی)</t>
  </si>
  <si>
    <t>صنعتی بهشهر (غبشهر)</t>
  </si>
  <si>
    <t>سر. توسعه معادن و فلزات (ومعادن)</t>
  </si>
  <si>
    <t>صنایع غذایی مینو شرق (غمینو)</t>
  </si>
  <si>
    <t>تراکتورسازی (تایرا)</t>
  </si>
  <si>
    <t>قند قزوین (قزوین)</t>
  </si>
  <si>
    <t>سیمان فارس و خوزستان (سفارس)</t>
  </si>
  <si>
    <t>البرزدارو (دالبر)</t>
  </si>
  <si>
    <t>سر. توسعه ملی (وتوسم)</t>
  </si>
  <si>
    <t>الکتریک خودرو شرق (خشرق)</t>
  </si>
  <si>
    <t>آلومینیوم ایران (فایرا)</t>
  </si>
  <si>
    <t>ارتباطات سیار (همراه)</t>
  </si>
  <si>
    <t>پارس مینو (غپینو)</t>
  </si>
  <si>
    <t>معادن منگنز ایران (کمنگنز)</t>
  </si>
  <si>
    <t>حفاری شمال (حفاری)</t>
  </si>
  <si>
    <t>سیمان تهران (ستران)</t>
  </si>
  <si>
    <t>مخابرات ایران (اخابر)</t>
  </si>
  <si>
    <t>سیمان خوزستان (سخوز)</t>
  </si>
  <si>
    <t>فولاد آلیاژی ایران (فولاژ)</t>
  </si>
  <si>
    <t>موتورسازان تراکتور (خموتور)</t>
  </si>
  <si>
    <t>پتروشیمی شازند (شاراک)</t>
  </si>
  <si>
    <t>ایران تایر (پتایر)</t>
  </si>
  <si>
    <t>ایران ترانسفو (بترانس)</t>
  </si>
  <si>
    <t>سیمان خاش (سخاش)</t>
  </si>
  <si>
    <t>شیشه دارویی رازی (کرازی)</t>
  </si>
  <si>
    <t>فولاد خوزستان (فخوز)</t>
  </si>
  <si>
    <t>کاشی حافظ (کحافظ)</t>
  </si>
  <si>
    <t>نفت بهران (شبهرن)</t>
  </si>
  <si>
    <t>شیشه همدان (کهمدا)</t>
  </si>
  <si>
    <t>پتروشیمی غدیر (شغدیر)</t>
  </si>
  <si>
    <t>پتروشیمی بوعلی سینا (بوعلی)</t>
  </si>
  <si>
    <t>سر. نفت و گاز تامین (تاپیکو)</t>
  </si>
  <si>
    <t>خدمات انفورماتیک (رانفور)</t>
  </si>
  <si>
    <t>لاستیک سهند (پسهند)</t>
  </si>
  <si>
    <t>سر. رنا (ورنا)</t>
  </si>
  <si>
    <t>سر. توسعه ملی (حق تقدم) (وتوسمح)</t>
  </si>
  <si>
    <t>توسعه معدنی و صنعتی صبانور (حق تقدم) (کنورح)</t>
  </si>
  <si>
    <t>پالایش نفت تهران (شتران)</t>
  </si>
  <si>
    <t>بورس اوراق بهادار تهران (بورس)</t>
  </si>
  <si>
    <t>همکاران سیستم (سیستم)</t>
  </si>
  <si>
    <t>بورس کالای ایران (کالا)</t>
  </si>
  <si>
    <t>بیمه کارآفرین (وآفری)</t>
  </si>
  <si>
    <t>چدن سازان (چدن)</t>
  </si>
  <si>
    <t>کشاورزی و دامپروری بینالود (زبینا)</t>
  </si>
  <si>
    <t>انتقال داده های آسیاتک (اسیاتک)</t>
  </si>
  <si>
    <t>پتروشیمی پارس (پارس)</t>
  </si>
  <si>
    <t>تامین سرمایه نوین (تنوین)</t>
  </si>
  <si>
    <t>فروشگاه های افق کوروش (افق)</t>
  </si>
  <si>
    <t>تامین سرمایه لوتوس پارسیان (لوتوس)</t>
  </si>
  <si>
    <t>پلی پروپیلن جم (جم پیلن)</t>
  </si>
  <si>
    <t>سر. صدر تامین (تاصیکو)</t>
  </si>
  <si>
    <t>فولاد سپید فراب کویر (کویر)</t>
  </si>
  <si>
    <t>گروه توسعه مالی مهر آیندگان (ومهان)</t>
  </si>
  <si>
    <t>کلر پارس (کلر)</t>
  </si>
  <si>
    <t>پدیده شیمی قرن (قرن)</t>
  </si>
  <si>
    <t>سر. کشاورزی کوثر (زکوثر)</t>
  </si>
  <si>
    <t>سر. سیمان تامین (سیتا)</t>
  </si>
  <si>
    <t>بهساز کاشانه تهران (ثبهساز)</t>
  </si>
  <si>
    <t>صنعت غذایی کورش (غکورش)</t>
  </si>
  <si>
    <t>توسعه و عمران امید (ثامید)</t>
  </si>
  <si>
    <t>سپید ماکیان (سپید)</t>
  </si>
  <si>
    <t>آریان کیمیا تک (کیمیاتک)</t>
  </si>
  <si>
    <t>انتخاب الکترونیک آرمان (انتخاب)</t>
  </si>
  <si>
    <t>سیمان اردستان (اردستان)</t>
  </si>
  <si>
    <t>پارس فولاد سبزوار (فسبزوار)</t>
  </si>
  <si>
    <t>گروه مالی کیان (کیانا)</t>
  </si>
  <si>
    <t>بین المللی توسعه صنایع و معادن غدیر (وکغدیر)</t>
  </si>
  <si>
    <t>پرداخت الکترونیک بانک پاسارگاد (پی پاد)</t>
  </si>
  <si>
    <t>بورس انرژی ایران (انرژی)</t>
  </si>
  <si>
    <t>گسترش سوخت سبز زاگرس (شگستر)</t>
  </si>
  <si>
    <t>دارویی و نهاده های زاگرس دارو (دزاگرس)</t>
  </si>
  <si>
    <t>فجر انرژی خلیج فارس (بفجر)</t>
  </si>
  <si>
    <t>گروه صنعتی پاکشو (پاکشو)</t>
  </si>
  <si>
    <t>موتوژن (بموتو)</t>
  </si>
  <si>
    <t>فولاد شاهرود (فرود)</t>
  </si>
  <si>
    <t>نیان الکترونیک (نیان)</t>
  </si>
  <si>
    <t>مهرمام میهن (مهرمام)</t>
  </si>
  <si>
    <t>1404/03/03</t>
  </si>
  <si>
    <t>1404/03/04</t>
  </si>
  <si>
    <t>1404/03/06</t>
  </si>
  <si>
    <t>1404/03/10</t>
  </si>
  <si>
    <t>1404/03/12</t>
  </si>
  <si>
    <t>1404/03/13</t>
  </si>
  <si>
    <t>1404/03/17</t>
  </si>
  <si>
    <t>1404/03/18</t>
  </si>
  <si>
    <t>1404/03/20</t>
  </si>
  <si>
    <t>1404/03/21</t>
  </si>
  <si>
    <t>1404/03/25</t>
  </si>
  <si>
    <t>1404/03/26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</si>
  <si>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</si>
  <si>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</si>
  <si>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ملی صنایع مس ایران (فملی)</t>
  </si>
  <si>
    <t>پلیمر آریا ساسول (آریا)</t>
  </si>
  <si>
    <t>مدیریت نیروگاهی ایرانیان مپنا (ومپنا)</t>
  </si>
  <si>
    <t>1404/04/31</t>
  </si>
  <si>
    <t>1404/04/01</t>
  </si>
  <si>
    <t>1404/04/04</t>
  </si>
  <si>
    <t>1404/04/05</t>
  </si>
  <si>
    <t>1404/04/07</t>
  </si>
  <si>
    <t>1404/04/12</t>
  </si>
  <si>
    <t>1404/04/16</t>
  </si>
  <si>
    <t>1404/04/17</t>
  </si>
  <si>
    <t>1404/04/18</t>
  </si>
  <si>
    <t>1404/04/19</t>
  </si>
  <si>
    <t>1404/04/21</t>
  </si>
  <si>
    <t>1404/04/22</t>
  </si>
  <si>
    <t>1404/04/23</t>
  </si>
  <si>
    <t>1404/04/24</t>
  </si>
  <si>
    <t>1404/04/25</t>
  </si>
  <si>
    <t>1404/04/26</t>
  </si>
  <si>
    <t>1404/04/28</t>
  </si>
  <si>
    <t>1404/04/29</t>
  </si>
  <si>
    <t>1404/04/30</t>
  </si>
  <si>
    <t>البرز بالک (دبالک)</t>
  </si>
  <si>
    <t>کاشی پارس (کپارس)</t>
  </si>
  <si>
    <t>دارو لقمان (دلقما)</t>
  </si>
  <si>
    <t>سیمان هگمتان (سهگمت)</t>
  </si>
  <si>
    <t>5-2</t>
  </si>
  <si>
    <t>1404/05/02</t>
  </si>
  <si>
    <t>1404/05/04</t>
  </si>
  <si>
    <t>1404/05/05</t>
  </si>
  <si>
    <t>1404/05/07</t>
  </si>
  <si>
    <t>1404/05/08</t>
  </si>
  <si>
    <t>1404/05/09</t>
  </si>
  <si>
    <t>1404/05/11</t>
  </si>
  <si>
    <t>1404/05/12</t>
  </si>
  <si>
    <t>1404/05/13</t>
  </si>
  <si>
    <t>1404/05/14</t>
  </si>
  <si>
    <t>1404/05/15</t>
  </si>
  <si>
    <t>1404/05/25</t>
  </si>
  <si>
    <t>1404/06/31</t>
  </si>
  <si>
    <t>سیمان شرق (سشرق)</t>
  </si>
  <si>
    <t>نفت سپاهان (شسپا)</t>
  </si>
  <si>
    <t>مس باهنر (فباهنر)</t>
  </si>
  <si>
    <t>تکمیلی پتروشیمی خلیج فارس (پترول)</t>
  </si>
  <si>
    <t>1404/06/03</t>
  </si>
  <si>
    <t>1404/06/09</t>
  </si>
  <si>
    <t>1404/06/17</t>
  </si>
  <si>
    <t>1404/06/23</t>
  </si>
  <si>
    <t>1404/06/25</t>
  </si>
  <si>
    <t>1404/06/26</t>
  </si>
  <si>
    <t>1404/06/30</t>
  </si>
  <si>
    <t>منتهی به 1404/06/31</t>
  </si>
  <si>
    <t>1404/07/30</t>
  </si>
  <si>
    <t>سر. آتیه دماوند (واتی)</t>
  </si>
  <si>
    <t>بهمن لیزینگ (ولبهمن)</t>
  </si>
  <si>
    <t>سبحان دارو (دسبحان)</t>
  </si>
  <si>
    <t>نفت ایرانول (شرانل)</t>
  </si>
  <si>
    <t>داروسازی قاضی (دقاضی)</t>
  </si>
  <si>
    <t>پرداخت الکترونیک بانک پاسارگاد (حق تقدم) (پی پادح)</t>
  </si>
  <si>
    <t>1404/07/05</t>
  </si>
  <si>
    <t>1404/07/15</t>
  </si>
  <si>
    <t>دارو زهراوی (دزهراوی)</t>
  </si>
  <si>
    <t>داروسازی قاضی (حق تقدم) (دقاضیح)</t>
  </si>
  <si>
    <t>دارویی ره آورد تامین (درهآور)</t>
  </si>
  <si>
    <t>پتروشیمی تندگویان (شگویا)</t>
  </si>
  <si>
    <t>صبا فولاد خلیج فارس (فصبا)</t>
  </si>
  <si>
    <t>کوتاه مدت گردشگری</t>
  </si>
  <si>
    <t>کوتاه مدت تجارت</t>
  </si>
  <si>
    <t>کوتاه مدت دی</t>
  </si>
  <si>
    <t>گواهی شمش طلا (شمش طلا)</t>
  </si>
  <si>
    <t>درآمد حاصل از سرمایه­گذاری درشمش</t>
  </si>
  <si>
    <t>2-2-درآمد حاصل از سرمایه­گذاری در سهام و حق تقدم سهام:</t>
  </si>
  <si>
    <t>پالایش نفت شیراز (شراز)</t>
  </si>
  <si>
    <t>ایران ترانسفو (حق تقدم) (بترانسح)</t>
  </si>
  <si>
    <t>پخش البرز (حق تقدم) (پخشح)</t>
  </si>
  <si>
    <t>گروه مالی مهرگان تامین پارس (مهرگان)</t>
  </si>
  <si>
    <t>1404/09/30</t>
  </si>
  <si>
    <t>1-1-سرمایه‌گذاری در بورس کالا</t>
  </si>
  <si>
    <t>گواهی شمش نقره (شمش نقره)</t>
  </si>
  <si>
    <t>1404/09/15</t>
  </si>
  <si>
    <t>1404/09/22</t>
  </si>
  <si>
    <t>درصد به کل خالص ارزش دارایی‌ها</t>
  </si>
  <si>
    <t>برای ماه منتهی به 1404/10/30</t>
  </si>
  <si>
    <t>1404/10/30</t>
  </si>
  <si>
    <t>سیمان صوفیان (سصوفی)</t>
  </si>
  <si>
    <t>کاسپین تامین (کاسپین)</t>
  </si>
  <si>
    <t>سیمان ارومیه (ساروم)</t>
  </si>
  <si>
    <t>پتروشیمی خراسان (خراسان)</t>
  </si>
  <si>
    <t>داروسازی دانا (ددانا)</t>
  </si>
  <si>
    <t>پتروشیمی اروند (اروند)</t>
  </si>
  <si>
    <t>بانک تجارت</t>
  </si>
  <si>
    <t>بانک ملت</t>
  </si>
  <si>
    <t>بانک دی</t>
  </si>
  <si>
    <t>بانک خاورمیانه</t>
  </si>
  <si>
    <t>بانک گردشگری</t>
  </si>
  <si>
    <t>1404/10/09</t>
  </si>
  <si>
    <t>1404/10/23</t>
  </si>
  <si>
    <t>از ابتدای سال مالی تا پایان دی ماه</t>
  </si>
  <si>
    <t>طی دی ماه</t>
  </si>
  <si>
    <t xml:space="preserve">کوتاه مدت ملت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</si>
</sst>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.00_-;_-* #,##0.00\-;_-* &quot;-&quot;??_-;_-@_-"/>
    <numFmt numFmtId="167" formatCode="_-* #,##0.00000000_-;_-* #,##0.00000000\-;_-* &quot;-&quot;??_-;_-@_-"/>
    <numFmt numFmtId="168" formatCode="_-* #,##0_-;_-* #,##0\-;_-* &quot;-&quot;??_-;_-@_-"/>
    <numFmt numFmtId="169" formatCode="_-* #,##0.000000000000_-;_-* #,##0.000000000000\-;_-* &quot;-&quot;??_-;_-@_-"/>
    <numFmt numFmtId="170" formatCode="#,##0.0_);\(#,##0.0\)"/>
    <numFmt numFmtId="171" formatCode="_(* #,##0.000_);_(* \(#,##0.000\);_(* &quot;-&quot;??_);_(@_)"/>
  </numFmts>
  <fonts count="6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sz val="12"/>
      <name val="B Nazanin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14"/>
      <color rgb="FFFF0000"/>
      <name val="B Mitra"/>
      <charset val="178"/>
    </font>
    <font>
      <sz val="11"/>
      <color rgb="FFFF0000"/>
      <name val="B Mitra"/>
      <charset val="178"/>
    </font>
    <font>
      <b/>
      <sz val="9"/>
      <color rgb="FF2E2E2E"/>
      <name val="IranSansFaNum"/>
    </font>
    <font>
      <sz val="18"/>
      <color theme="1"/>
      <name val="B Mitra"/>
      <charset val="178"/>
    </font>
    <font>
      <sz val="16"/>
      <name val="B Mitra"/>
      <charset val="178"/>
    </font>
    <font>
      <b/>
      <sz val="16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Calibri"/>
      <family val="2"/>
      <charset val="178"/>
      <scheme val="minor"/>
    </font>
    <font>
      <sz val="14"/>
      <name val="B Mitra"/>
      <charset val="178"/>
    </font>
    <font>
      <b/>
      <sz val="13"/>
      <color rgb="FF000000"/>
      <name val="B Mitra"/>
      <charset val="178"/>
    </font>
    <font>
      <b/>
      <sz val="12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8"/>
      <color theme="1"/>
      <name val="B Nazanin"/>
      <family val="2"/>
    </font>
    <font>
      <sz val="20"/>
      <color rgb="FFFF0000"/>
      <name val="B Mitra"/>
      <charset val="178"/>
    </font>
    <font>
      <sz val="8"/>
      <name val="Calibri"/>
      <family val="2"/>
      <charset val="178"/>
      <scheme val="minor"/>
    </font>
    <font>
      <sz val="14"/>
      <color theme="9" tint="-0.249977111117893"/>
      <name val="B Mitra"/>
      <charset val="178"/>
    </font>
    <font>
      <sz val="7"/>
      <color rgb="FF000000"/>
      <name val="Yekan"/>
    </font>
    <font>
      <b/>
      <sz val="7"/>
      <color rgb="FF2E2E2E"/>
      <name val="IranSansFaNum"/>
    </font>
    <font>
      <b/>
      <sz val="7"/>
      <color theme="1"/>
      <name val="IranSansFaNum"/>
    </font>
    <font>
      <sz val="14"/>
      <color theme="1"/>
      <name val="B Nazanin"/>
      <family val="2"/>
    </font>
    <font>
      <b/>
      <sz val="9"/>
      <name val="IranSansFaNum"/>
    </font>
    <font>
      <b/>
      <sz val="9"/>
      <color theme="1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355">
    <xf numFmtId="0" fontId="0" fillId="0" borderId="0" xfId="0"/>
    <xf numFmtId="0" fontId="12" fillId="0" borderId="0" xfId="0" applyFont="1"/>
    <xf numFmtId="165" fontId="8" fillId="0" borderId="0" xfId="1" applyNumberFormat="1" applyFont="1" applyFill="1"/>
    <xf numFmtId="0" fontId="29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vertical="center" wrapText="1" readingOrder="2"/>
    </xf>
    <xf numFmtId="164" fontId="4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18" fillId="0" borderId="1" xfId="1" applyNumberFormat="1" applyFont="1" applyFill="1" applyBorder="1"/>
    <xf numFmtId="164" fontId="18" fillId="0" borderId="0" xfId="1" applyNumberFormat="1" applyFont="1" applyFill="1" applyAlignment="1">
      <alignment vertical="center"/>
    </xf>
    <xf numFmtId="10" fontId="11" fillId="0" borderId="0" xfId="2" applyNumberFormat="1" applyFont="1" applyFill="1" applyAlignment="1">
      <alignment horizontal="center" vertical="center"/>
    </xf>
    <xf numFmtId="164" fontId="14" fillId="0" borderId="0" xfId="1" applyNumberFormat="1" applyFont="1" applyFill="1"/>
    <xf numFmtId="164" fontId="8" fillId="0" borderId="0" xfId="1" applyNumberFormat="1" applyFont="1" applyFill="1" applyAlignment="1">
      <alignment vertical="center"/>
    </xf>
    <xf numFmtId="164" fontId="12" fillId="0" borderId="0" xfId="1" applyNumberFormat="1" applyFont="1" applyFill="1"/>
    <xf numFmtId="164" fontId="12" fillId="0" borderId="0" xfId="1" applyNumberFormat="1" applyFont="1" applyFill="1" applyAlignment="1"/>
    <xf numFmtId="164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/>
    <xf numFmtId="164" fontId="13" fillId="0" borderId="4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/>
    <xf numFmtId="164" fontId="1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Border="1" applyAlignment="1">
      <alignment vertical="center"/>
    </xf>
    <xf numFmtId="164" fontId="38" fillId="0" borderId="0" xfId="1" applyNumberFormat="1" applyFont="1" applyFill="1" applyAlignment="1">
      <alignment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Alignment="1">
      <alignment vertical="center"/>
    </xf>
    <xf numFmtId="165" fontId="12" fillId="0" borderId="0" xfId="1" applyNumberFormat="1" applyFont="1" applyFill="1"/>
    <xf numFmtId="165" fontId="13" fillId="0" borderId="0" xfId="1" applyNumberFormat="1" applyFont="1" applyFill="1" applyAlignment="1">
      <alignment vertic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5" fontId="22" fillId="0" borderId="1" xfId="1" applyNumberFormat="1" applyFont="1" applyFill="1" applyBorder="1" applyAlignment="1">
      <alignment horizontal="center" vertical="center" wrapText="1" readingOrder="2"/>
    </xf>
    <xf numFmtId="165" fontId="21" fillId="0" borderId="4" xfId="1" applyNumberFormat="1" applyFont="1" applyFill="1" applyBorder="1" applyAlignment="1">
      <alignment horizontal="center" vertical="center" wrapText="1" readingOrder="2"/>
    </xf>
    <xf numFmtId="164" fontId="14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vertical="center"/>
    </xf>
    <xf numFmtId="164" fontId="37" fillId="0" borderId="0" xfId="1" applyNumberFormat="1" applyFont="1" applyFill="1" applyAlignment="1">
      <alignment vertical="center"/>
    </xf>
    <xf numFmtId="164" fontId="25" fillId="0" borderId="13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Alignment="1">
      <alignment vertical="center" wrapText="1"/>
    </xf>
    <xf numFmtId="164" fontId="18" fillId="0" borderId="3" xfId="1" applyNumberFormat="1" applyFont="1" applyFill="1" applyBorder="1" applyAlignment="1">
      <alignment vertical="center" wrapText="1"/>
    </xf>
    <xf numFmtId="164" fontId="8" fillId="0" borderId="0" xfId="1" applyNumberFormat="1" applyFont="1" applyFill="1"/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readingOrder="2"/>
    </xf>
    <xf numFmtId="164" fontId="20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3" fontId="40" fillId="0" borderId="0" xfId="0" applyNumberFormat="1" applyFont="1"/>
    <xf numFmtId="0" fontId="18" fillId="0" borderId="0" xfId="0" applyFont="1"/>
    <xf numFmtId="0" fontId="8" fillId="0" borderId="0" xfId="0" applyFont="1"/>
    <xf numFmtId="164" fontId="18" fillId="0" borderId="1" xfId="1" applyNumberFormat="1" applyFont="1" applyFill="1" applyBorder="1" applyAlignment="1">
      <alignment horizontal="center"/>
    </xf>
    <xf numFmtId="164" fontId="16" fillId="0" borderId="0" xfId="1" applyNumberFormat="1" applyFont="1" applyFill="1" applyAlignment="1">
      <alignment horizontal="right" vertical="center" readingOrder="2"/>
    </xf>
    <xf numFmtId="164" fontId="12" fillId="0" borderId="0" xfId="0" applyNumberFormat="1" applyFont="1"/>
    <xf numFmtId="3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0" fontId="21" fillId="0" borderId="8" xfId="2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Alignment="1"/>
    <xf numFmtId="164" fontId="27" fillId="0" borderId="0" xfId="1" applyNumberFormat="1" applyFont="1" applyFill="1" applyBorder="1" applyAlignment="1">
      <alignment vertical="center" wrapText="1" readingOrder="2"/>
    </xf>
    <xf numFmtId="37" fontId="42" fillId="0" borderId="0" xfId="0" applyNumberFormat="1" applyFont="1" applyAlignment="1">
      <alignment horizontal="center" vertical="center" wrapText="1"/>
    </xf>
    <xf numFmtId="164" fontId="8" fillId="0" borderId="8" xfId="1" applyNumberFormat="1" applyFont="1" applyFill="1" applyBorder="1" applyAlignment="1">
      <alignment vertical="center"/>
    </xf>
    <xf numFmtId="164" fontId="13" fillId="0" borderId="8" xfId="1" applyNumberFormat="1" applyFont="1" applyFill="1" applyBorder="1" applyAlignment="1">
      <alignment vertical="center"/>
    </xf>
    <xf numFmtId="164" fontId="31" fillId="0" borderId="0" xfId="1" applyNumberFormat="1" applyFont="1" applyFill="1" applyAlignment="1">
      <alignment horizontal="center"/>
    </xf>
    <xf numFmtId="164" fontId="17" fillId="0" borderId="0" xfId="1" applyNumberFormat="1" applyFont="1" applyFill="1" applyAlignment="1">
      <alignment horizontal="right" vertical="center" readingOrder="2"/>
    </xf>
    <xf numFmtId="164" fontId="17" fillId="0" borderId="0" xfId="1" applyNumberFormat="1" applyFont="1" applyFill="1" applyAlignment="1">
      <alignment vertical="center" readingOrder="2"/>
    </xf>
    <xf numFmtId="164" fontId="19" fillId="0" borderId="12" xfId="1" applyNumberFormat="1" applyFont="1" applyFill="1" applyBorder="1" applyAlignment="1">
      <alignment horizontal="right" vertical="center" readingOrder="2"/>
    </xf>
    <xf numFmtId="164" fontId="33" fillId="0" borderId="0" xfId="1" applyNumberFormat="1" applyFont="1" applyFill="1" applyAlignment="1">
      <alignment horizontal="right" vertical="center" readingOrder="2"/>
    </xf>
    <xf numFmtId="164" fontId="18" fillId="0" borderId="1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/>
    </xf>
    <xf numFmtId="164" fontId="31" fillId="0" borderId="0" xfId="1" applyNumberFormat="1" applyFont="1" applyFill="1" applyAlignment="1">
      <alignment vertical="center" wrapText="1"/>
    </xf>
    <xf numFmtId="164" fontId="18" fillId="0" borderId="0" xfId="1" applyNumberFormat="1" applyFont="1" applyFill="1" applyAlignment="1">
      <alignment horizontal="center" vertical="center" readingOrder="2"/>
    </xf>
    <xf numFmtId="164" fontId="39" fillId="0" borderId="0" xfId="1" applyNumberFormat="1" applyFont="1" applyFill="1"/>
    <xf numFmtId="164" fontId="18" fillId="0" borderId="0" xfId="1" applyNumberFormat="1" applyFont="1" applyFill="1" applyAlignment="1">
      <alignment horizontal="right" vertical="center"/>
    </xf>
    <xf numFmtId="164" fontId="12" fillId="0" borderId="0" xfId="1" applyNumberFormat="1" applyFont="1" applyFill="1" applyAlignment="1">
      <alignment horizontal="right" vertical="center"/>
    </xf>
    <xf numFmtId="164" fontId="32" fillId="0" borderId="0" xfId="1" applyNumberFormat="1" applyFont="1" applyFill="1"/>
    <xf numFmtId="37" fontId="16" fillId="0" borderId="0" xfId="1" applyNumberFormat="1" applyFont="1" applyFill="1" applyAlignment="1">
      <alignment horizontal="center" vertical="center" readingOrder="2"/>
    </xf>
    <xf numFmtId="37" fontId="17" fillId="0" borderId="0" xfId="1" applyNumberFormat="1" applyFont="1" applyFill="1" applyAlignment="1">
      <alignment horizontal="center" vertical="center" readingOrder="2"/>
    </xf>
    <xf numFmtId="37" fontId="18" fillId="0" borderId="0" xfId="1" applyNumberFormat="1" applyFont="1" applyFill="1" applyAlignment="1">
      <alignment horizontal="center"/>
    </xf>
    <xf numFmtId="3" fontId="0" fillId="0" borderId="0" xfId="0" applyNumberFormat="1"/>
    <xf numFmtId="167" fontId="44" fillId="0" borderId="0" xfId="5" applyNumberFormat="1" applyFont="1" applyFill="1" applyAlignment="1">
      <alignment horizontal="left" vertical="center" wrapText="1" shrinkToFit="1"/>
    </xf>
    <xf numFmtId="0" fontId="44" fillId="0" borderId="0" xfId="0" applyFont="1" applyAlignment="1">
      <alignment vertical="center"/>
    </xf>
    <xf numFmtId="0" fontId="45" fillId="0" borderId="0" xfId="0" applyFont="1"/>
    <xf numFmtId="37" fontId="46" fillId="0" borderId="10" xfId="0" applyNumberFormat="1" applyFont="1" applyBorder="1" applyAlignment="1">
      <alignment horizontal="center" vertical="center"/>
    </xf>
    <xf numFmtId="37" fontId="46" fillId="0" borderId="10" xfId="0" applyNumberFormat="1" applyFont="1" applyBorder="1" applyAlignment="1">
      <alignment horizontal="center" vertical="center" wrapText="1"/>
    </xf>
    <xf numFmtId="168" fontId="44" fillId="0" borderId="0" xfId="0" applyNumberFormat="1" applyFont="1" applyAlignment="1">
      <alignment vertical="center"/>
    </xf>
    <xf numFmtId="0" fontId="49" fillId="0" borderId="0" xfId="0" applyFont="1"/>
    <xf numFmtId="164" fontId="48" fillId="0" borderId="0" xfId="0" applyNumberFormat="1" applyFont="1" applyAlignment="1">
      <alignment horizontal="center" vertical="center" wrapText="1" shrinkToFit="1"/>
    </xf>
    <xf numFmtId="0" fontId="49" fillId="0" borderId="0" xfId="0" applyFont="1" applyAlignment="1">
      <alignment horizontal="center"/>
    </xf>
    <xf numFmtId="164" fontId="48" fillId="0" borderId="0" xfId="0" applyNumberFormat="1" applyFont="1" applyAlignment="1">
      <alignment horizontal="left" vertical="center" wrapText="1" shrinkToFit="1"/>
    </xf>
    <xf numFmtId="0" fontId="44" fillId="0" borderId="0" xfId="0" applyFont="1"/>
    <xf numFmtId="169" fontId="44" fillId="0" borderId="0" xfId="5" applyNumberFormat="1" applyFont="1" applyFill="1" applyAlignment="1">
      <alignment horizontal="left" vertical="center" wrapText="1" shrinkToFit="1"/>
    </xf>
    <xf numFmtId="0" fontId="49" fillId="0" borderId="0" xfId="0" applyFont="1" applyAlignment="1">
      <alignment vertical="center"/>
    </xf>
    <xf numFmtId="37" fontId="48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48" fillId="0" borderId="8" xfId="0" applyNumberFormat="1" applyFont="1" applyBorder="1" applyAlignment="1">
      <alignment horizontal="left" vertical="center" wrapText="1" shrinkToFit="1"/>
    </xf>
    <xf numFmtId="164" fontId="4" fillId="0" borderId="1" xfId="1" applyNumberFormat="1" applyFont="1" applyFill="1" applyBorder="1" applyAlignment="1">
      <alignment horizontal="center" vertical="center"/>
    </xf>
    <xf numFmtId="3" fontId="48" fillId="0" borderId="0" xfId="0" applyNumberFormat="1" applyFont="1" applyAlignment="1">
      <alignment horizontal="left" vertical="center" wrapText="1" shrinkToFit="1"/>
    </xf>
    <xf numFmtId="0" fontId="7" fillId="0" borderId="0" xfId="0" applyFont="1" applyAlignment="1">
      <alignment horizontal="center"/>
    </xf>
    <xf numFmtId="164" fontId="13" fillId="0" borderId="0" xfId="1" applyNumberFormat="1" applyFont="1" applyFill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10" fontId="4" fillId="0" borderId="0" xfId="1" applyNumberFormat="1" applyFont="1" applyFill="1" applyAlignment="1">
      <alignment vertical="center"/>
    </xf>
    <xf numFmtId="3" fontId="18" fillId="0" borderId="0" xfId="1" applyNumberFormat="1" applyFont="1" applyFill="1" applyAlignment="1">
      <alignment vertical="center"/>
    </xf>
    <xf numFmtId="170" fontId="13" fillId="2" borderId="0" xfId="1" applyNumberFormat="1" applyFont="1" applyFill="1" applyAlignment="1">
      <alignment vertical="center"/>
    </xf>
    <xf numFmtId="170" fontId="13" fillId="3" borderId="0" xfId="1" applyNumberFormat="1" applyFont="1" applyFill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/>
    </xf>
    <xf numFmtId="37" fontId="42" fillId="0" borderId="0" xfId="0" applyNumberFormat="1" applyFont="1" applyAlignment="1">
      <alignment horizontal="center" vertical="center"/>
    </xf>
    <xf numFmtId="170" fontId="13" fillId="0" borderId="0" xfId="1" applyNumberFormat="1" applyFont="1" applyFill="1" applyAlignment="1">
      <alignment vertical="center"/>
    </xf>
    <xf numFmtId="164" fontId="20" fillId="0" borderId="0" xfId="1" applyNumberFormat="1" applyFont="1" applyFill="1" applyAlignment="1">
      <alignment vertical="center"/>
    </xf>
    <xf numFmtId="10" fontId="52" fillId="0" borderId="0" xfId="2" applyNumberFormat="1" applyFont="1" applyFill="1" applyAlignment="1">
      <alignment horizontal="center" vertical="center" wrapText="1" readingOrder="2"/>
    </xf>
    <xf numFmtId="9" fontId="52" fillId="0" borderId="2" xfId="2" applyFont="1" applyFill="1" applyBorder="1" applyAlignment="1">
      <alignment horizontal="center" vertical="center" readingOrder="2"/>
    </xf>
    <xf numFmtId="10" fontId="52" fillId="0" borderId="2" xfId="2" applyNumberFormat="1" applyFont="1" applyFill="1" applyBorder="1" applyAlignment="1">
      <alignment horizontal="center" vertical="center" readingOrder="2"/>
    </xf>
    <xf numFmtId="3" fontId="53" fillId="0" borderId="2" xfId="2" applyNumberFormat="1" applyFont="1" applyFill="1" applyBorder="1" applyAlignment="1">
      <alignment horizontal="right" vertical="center" readingOrder="2"/>
    </xf>
    <xf numFmtId="164" fontId="41" fillId="0" borderId="0" xfId="1" applyNumberFormat="1" applyFont="1" applyFill="1" applyAlignment="1">
      <alignment vertical="center"/>
    </xf>
    <xf numFmtId="0" fontId="18" fillId="0" borderId="1" xfId="0" applyFont="1" applyBorder="1"/>
    <xf numFmtId="0" fontId="18" fillId="0" borderId="0" xfId="0" applyFont="1" applyAlignment="1">
      <alignment vertical="center" wrapText="1"/>
    </xf>
    <xf numFmtId="164" fontId="18" fillId="0" borderId="0" xfId="0" applyNumberFormat="1" applyFont="1"/>
    <xf numFmtId="3" fontId="18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25" fillId="0" borderId="1" xfId="0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vertical="center" wrapText="1"/>
    </xf>
    <xf numFmtId="0" fontId="25" fillId="0" borderId="13" xfId="0" applyFont="1" applyBorder="1" applyAlignment="1">
      <alignment horizontal="center" vertical="center" wrapText="1" readingOrder="2"/>
    </xf>
    <xf numFmtId="37" fontId="28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9" xfId="0" applyFont="1" applyBorder="1" applyAlignment="1">
      <alignment vertical="center" wrapText="1"/>
    </xf>
    <xf numFmtId="164" fontId="4" fillId="0" borderId="0" xfId="1" applyNumberFormat="1" applyFont="1" applyFill="1" applyAlignment="1">
      <alignment horizontal="center" vertical="center"/>
    </xf>
    <xf numFmtId="164" fontId="4" fillId="0" borderId="8" xfId="1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55" fillId="0" borderId="0" xfId="1" applyNumberFormat="1" applyFont="1" applyFill="1" applyAlignment="1">
      <alignment vertical="center"/>
    </xf>
    <xf numFmtId="164" fontId="16" fillId="0" borderId="0" xfId="1" applyNumberFormat="1" applyFont="1" applyFill="1" applyAlignment="1">
      <alignment horizontal="center"/>
    </xf>
    <xf numFmtId="164" fontId="14" fillId="0" borderId="0" xfId="1" applyNumberFormat="1" applyFont="1" applyFill="1" applyBorder="1" applyAlignment="1">
      <alignment vertical="center"/>
    </xf>
    <xf numFmtId="164" fontId="17" fillId="0" borderId="0" xfId="1" applyNumberFormat="1" applyFont="1" applyFill="1" applyAlignment="1">
      <alignment horizontal="right" vertical="center" wrapText="1" shrinkToFit="1" readingOrder="2"/>
    </xf>
    <xf numFmtId="0" fontId="47" fillId="0" borderId="0" xfId="0" applyFont="1"/>
    <xf numFmtId="10" fontId="35" fillId="0" borderId="8" xfId="2" applyNumberFormat="1" applyFont="1" applyFill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readingOrder="2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7" fontId="48" fillId="0" borderId="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164" fontId="51" fillId="0" borderId="0" xfId="1" applyNumberFormat="1" applyFont="1" applyFill="1" applyBorder="1" applyAlignment="1">
      <alignment horizontal="center" vertical="center" wrapText="1" readingOrder="2"/>
    </xf>
    <xf numFmtId="165" fontId="8" fillId="0" borderId="0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/>
    <xf numFmtId="164" fontId="1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5" fontId="23" fillId="0" borderId="0" xfId="1" applyNumberFormat="1" applyFont="1" applyFill="1" applyAlignment="1">
      <alignment horizontal="right" vertical="center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41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30" fillId="0" borderId="0" xfId="0" quotePrefix="1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2"/>
    </xf>
    <xf numFmtId="10" fontId="6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 readingOrder="2"/>
    </xf>
    <xf numFmtId="37" fontId="11" fillId="0" borderId="0" xfId="0" applyNumberFormat="1" applyFont="1" applyAlignment="1">
      <alignment horizontal="right" vertical="center" wrapText="1"/>
    </xf>
    <xf numFmtId="164" fontId="18" fillId="0" borderId="8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right" vertical="center" wrapText="1" readingOrder="2"/>
    </xf>
    <xf numFmtId="164" fontId="8" fillId="0" borderId="0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/>
    </xf>
    <xf numFmtId="171" fontId="6" fillId="0" borderId="8" xfId="2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57" fillId="0" borderId="0" xfId="1" applyNumberFormat="1" applyFont="1" applyFill="1" applyBorder="1" applyAlignment="1">
      <alignment horizontal="center" vertical="center" wrapText="1"/>
    </xf>
    <xf numFmtId="164" fontId="57" fillId="0" borderId="0" xfId="1" applyNumberFormat="1" applyFont="1" applyFill="1" applyAlignment="1">
      <alignment vertical="center"/>
    </xf>
    <xf numFmtId="164" fontId="18" fillId="0" borderId="0" xfId="1" applyNumberFormat="1" applyFont="1"/>
    <xf numFmtId="164" fontId="18" fillId="0" borderId="2" xfId="1" applyNumberFormat="1" applyFont="1" applyFill="1" applyBorder="1" applyAlignment="1">
      <alignment vertical="center" readingOrder="2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9" fontId="6" fillId="0" borderId="0" xfId="2" applyFont="1" applyFill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readingOrder="2"/>
    </xf>
    <xf numFmtId="164" fontId="13" fillId="0" borderId="0" xfId="0" applyNumberFormat="1" applyFont="1" applyAlignment="1">
      <alignment vertical="center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171" fontId="6" fillId="0" borderId="0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vertical="center" wrapText="1" readingOrder="2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 readingOrder="2"/>
    </xf>
    <xf numFmtId="164" fontId="14" fillId="0" borderId="0" xfId="0" applyNumberFormat="1" applyFont="1"/>
    <xf numFmtId="3" fontId="14" fillId="0" borderId="0" xfId="0" applyNumberFormat="1" applyFont="1"/>
    <xf numFmtId="164" fontId="18" fillId="0" borderId="2" xfId="1" applyNumberFormat="1" applyFont="1" applyFill="1" applyBorder="1" applyAlignment="1">
      <alignment horizontal="center" vertical="center" readingOrder="2"/>
    </xf>
    <xf numFmtId="10" fontId="11" fillId="0" borderId="8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vertical="center"/>
    </xf>
    <xf numFmtId="0" fontId="21" fillId="0" borderId="0" xfId="0" applyFont="1" applyAlignment="1">
      <alignment vertical="center" wrapText="1" readingOrder="2"/>
    </xf>
    <xf numFmtId="165" fontId="21" fillId="0" borderId="4" xfId="0" applyNumberFormat="1" applyFont="1" applyBorder="1" applyAlignment="1">
      <alignment horizontal="center" vertical="center" wrapText="1" readingOrder="2"/>
    </xf>
    <xf numFmtId="0" fontId="21" fillId="0" borderId="4" xfId="0" applyFont="1" applyBorder="1" applyAlignment="1">
      <alignment horizontal="center" vertical="center" wrapText="1" readingOrder="2"/>
    </xf>
    <xf numFmtId="37" fontId="6" fillId="0" borderId="0" xfId="0" quotePrefix="1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7" fontId="3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164" fontId="54" fillId="0" borderId="0" xfId="0" applyNumberFormat="1" applyFont="1" applyAlignment="1">
      <alignment horizontal="right" vertical="center"/>
    </xf>
    <xf numFmtId="164" fontId="61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 readingOrder="2"/>
    </xf>
    <xf numFmtId="3" fontId="12" fillId="0" borderId="0" xfId="0" applyNumberFormat="1" applyFont="1"/>
    <xf numFmtId="3" fontId="24" fillId="0" borderId="10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59" fillId="0" borderId="0" xfId="0" applyNumberFormat="1" applyFont="1"/>
    <xf numFmtId="3" fontId="58" fillId="0" borderId="0" xfId="0" applyNumberFormat="1" applyFont="1"/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12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2" fontId="8" fillId="0" borderId="9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3" fontId="62" fillId="0" borderId="0" xfId="0" applyNumberFormat="1" applyFont="1"/>
    <xf numFmtId="3" fontId="60" fillId="0" borderId="0" xfId="0" applyNumberFormat="1" applyFont="1"/>
    <xf numFmtId="0" fontId="18" fillId="0" borderId="0" xfId="0" applyFont="1" applyAlignment="1">
      <alignment horizontal="center" vertical="center"/>
    </xf>
    <xf numFmtId="37" fontId="50" fillId="0" borderId="0" xfId="0" quotePrefix="1" applyNumberFormat="1" applyFont="1" applyAlignment="1">
      <alignment horizontal="right" vertical="center" wrapText="1"/>
    </xf>
    <xf numFmtId="37" fontId="11" fillId="0" borderId="0" xfId="0" quotePrefix="1" applyNumberFormat="1" applyFont="1" applyAlignment="1">
      <alignment horizontal="right" vertical="center" wrapText="1"/>
    </xf>
    <xf numFmtId="3" fontId="63" fillId="0" borderId="0" xfId="0" applyNumberFormat="1" applyFont="1"/>
    <xf numFmtId="3" fontId="0" fillId="0" borderId="0" xfId="0" applyNumberFormat="1" applyAlignment="1">
      <alignment vertical="center" wrapText="1"/>
    </xf>
    <xf numFmtId="0" fontId="16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 wrapText="1" readingOrder="2"/>
    </xf>
    <xf numFmtId="0" fontId="25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18" fillId="0" borderId="3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9" fontId="4" fillId="0" borderId="3" xfId="2" applyFont="1" applyFill="1" applyBorder="1" applyAlignment="1">
      <alignment horizontal="center" vertical="center" wrapText="1" readingOrder="2"/>
    </xf>
    <xf numFmtId="9" fontId="4" fillId="0" borderId="1" xfId="2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 readingOrder="2"/>
    </xf>
    <xf numFmtId="164" fontId="4" fillId="0" borderId="1" xfId="1" applyNumberFormat="1" applyFont="1" applyFill="1" applyBorder="1" applyAlignment="1">
      <alignment horizontal="center" vertical="center" readingOrder="2"/>
    </xf>
    <xf numFmtId="164" fontId="4" fillId="0" borderId="0" xfId="1" applyNumberFormat="1" applyFont="1" applyFill="1" applyBorder="1" applyAlignment="1">
      <alignment horizontal="center" vertical="center" wrapText="1" readingOrder="2"/>
    </xf>
    <xf numFmtId="164" fontId="4" fillId="0" borderId="3" xfId="1" applyNumberFormat="1" applyFont="1" applyFill="1" applyBorder="1" applyAlignment="1">
      <alignment horizontal="center" vertical="center" wrapText="1" readingOrder="2"/>
    </xf>
    <xf numFmtId="164" fontId="4" fillId="0" borderId="1" xfId="1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0" fontId="4" fillId="0" borderId="3" xfId="2" applyNumberFormat="1" applyFont="1" applyFill="1" applyBorder="1" applyAlignment="1">
      <alignment horizontal="center" vertical="center" wrapText="1" readingOrder="2"/>
    </xf>
    <xf numFmtId="10" fontId="4" fillId="0" borderId="1" xfId="2" applyNumberFormat="1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/>
    </xf>
    <xf numFmtId="37" fontId="46" fillId="0" borderId="14" xfId="0" applyNumberFormat="1" applyFont="1" applyBorder="1" applyAlignment="1">
      <alignment horizontal="center" vertical="center"/>
    </xf>
    <xf numFmtId="0" fontId="47" fillId="0" borderId="11" xfId="0" applyFont="1" applyBorder="1"/>
    <xf numFmtId="0" fontId="43" fillId="0" borderId="0" xfId="0" applyFont="1" applyAlignment="1">
      <alignment horizontal="center"/>
    </xf>
    <xf numFmtId="37" fontId="46" fillId="0" borderId="0" xfId="0" applyNumberFormat="1" applyFont="1" applyAlignment="1">
      <alignment horizontal="right" vertical="center"/>
    </xf>
    <xf numFmtId="0" fontId="47" fillId="0" borderId="0" xfId="0" applyFont="1"/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164" fontId="18" fillId="0" borderId="0" xfId="1" applyNumberFormat="1" applyFont="1" applyFill="1" applyBorder="1" applyAlignment="1">
      <alignment horizontal="center" vertical="center" readingOrder="2"/>
    </xf>
    <xf numFmtId="164" fontId="18" fillId="0" borderId="1" xfId="1" applyNumberFormat="1" applyFont="1" applyFill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164" fontId="16" fillId="0" borderId="1" xfId="1" applyNumberFormat="1" applyFont="1" applyFill="1" applyBorder="1" applyAlignment="1">
      <alignment horizontal="center" vertical="center" wrapText="1" readingOrder="2"/>
    </xf>
    <xf numFmtId="164" fontId="16" fillId="0" borderId="0" xfId="1" applyNumberFormat="1" applyFont="1" applyFill="1" applyAlignment="1">
      <alignment horizontal="center"/>
    </xf>
    <xf numFmtId="165" fontId="21" fillId="0" borderId="3" xfId="1" applyNumberFormat="1" applyFont="1" applyFill="1" applyBorder="1" applyAlignment="1">
      <alignment horizontal="center" vertical="center" wrapText="1" readingOrder="2"/>
    </xf>
    <xf numFmtId="165" fontId="21" fillId="0" borderId="0" xfId="1" applyNumberFormat="1" applyFont="1" applyFill="1" applyBorder="1" applyAlignment="1">
      <alignment horizontal="center" vertical="center" wrapText="1" readingOrder="2"/>
    </xf>
    <xf numFmtId="165" fontId="13" fillId="0" borderId="3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Border="1" applyAlignment="1">
      <alignment horizontal="center" vertical="center" wrapText="1"/>
    </xf>
    <xf numFmtId="165" fontId="13" fillId="0" borderId="0" xfId="1" applyNumberFormat="1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horizontal="center" vertical="center" wrapText="1" readingOrder="2"/>
    </xf>
    <xf numFmtId="164" fontId="13" fillId="0" borderId="3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Border="1" applyAlignment="1">
      <alignment horizontal="center" vertical="center" wrapText="1"/>
    </xf>
    <xf numFmtId="164" fontId="13" fillId="0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1" fillId="0" borderId="3" xfId="1" applyNumberFormat="1" applyFont="1" applyFill="1" applyBorder="1" applyAlignment="1">
      <alignment horizontal="center" vertical="center" wrapText="1" readingOrder="2"/>
    </xf>
    <xf numFmtId="164" fontId="21" fillId="0" borderId="0" xfId="1" applyNumberFormat="1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 readingOrder="2"/>
    </xf>
    <xf numFmtId="164" fontId="16" fillId="0" borderId="4" xfId="1" applyNumberFormat="1" applyFont="1" applyFill="1" applyBorder="1" applyAlignment="1">
      <alignment horizontal="center" vertical="center" wrapText="1"/>
    </xf>
    <xf numFmtId="3" fontId="24" fillId="0" borderId="10" xfId="0" applyNumberFormat="1" applyFont="1" applyBorder="1" applyAlignment="1">
      <alignment horizontal="center" vertical="center"/>
    </xf>
    <xf numFmtId="3" fontId="12" fillId="0" borderId="11" xfId="0" applyNumberFormat="1" applyFont="1" applyBorder="1"/>
    <xf numFmtId="3" fontId="20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 vertical="center" readingOrder="2"/>
    </xf>
    <xf numFmtId="3" fontId="23" fillId="0" borderId="0" xfId="1" applyNumberFormat="1" applyFont="1" applyFill="1" applyAlignment="1">
      <alignment horizontal="right" vertical="center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51" fillId="0" borderId="1" xfId="1" applyNumberFormat="1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right" vertical="center" readingOrder="2"/>
    </xf>
    <xf numFmtId="165" fontId="23" fillId="0" borderId="0" xfId="1" applyNumberFormat="1" applyFont="1" applyFill="1" applyAlignment="1">
      <alignment horizontal="right" vertical="center" readingOrder="2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</cellXfs>
  <cellStyles count="6">
    <cellStyle name="Comma" xfId="1" builtinId="3"/>
    <cellStyle name="Comma 2" xfId="5" xr:uid="{F2B00D3C-5790-4550-A487-9FBEA97624C3}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61495</xdr:colOff>
      <xdr:row>36</xdr:row>
      <xdr:rowOff>78441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4B0FA-5CF5-7A73-E2DE-71C7950A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8134858" y="0"/>
          <a:ext cx="6112671" cy="7911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108857</xdr:colOff>
      <xdr:row>36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A32D45-6715-EB46-DCC6-31219937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042215" y="0"/>
          <a:ext cx="6232071" cy="7728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8:M31"/>
  <sheetViews>
    <sheetView rightToLeft="1" view="pageBreakPreview" zoomScale="70" zoomScaleNormal="100" zoomScaleSheetLayoutView="70" workbookViewId="0">
      <selection activeCell="N18" sqref="N18"/>
    </sheetView>
  </sheetViews>
  <sheetFormatPr defaultColWidth="9.140625" defaultRowHeight="17.25"/>
  <cols>
    <col min="1" max="16384" width="9.140625" style="1"/>
  </cols>
  <sheetData>
    <row r="18" spans="1:13">
      <c r="M18" s="1" t="s">
        <v>53</v>
      </c>
    </row>
    <row r="24" spans="1:13" ht="15" customHeight="1">
      <c r="A24" s="266" t="s">
        <v>66</v>
      </c>
      <c r="B24" s="266"/>
      <c r="C24" s="266"/>
      <c r="D24" s="266"/>
      <c r="E24" s="266"/>
      <c r="F24" s="266"/>
      <c r="G24" s="266"/>
      <c r="H24" s="266"/>
      <c r="I24" s="266"/>
      <c r="J24" s="266"/>
      <c r="K24" s="3"/>
      <c r="L24" s="3"/>
    </row>
    <row r="25" spans="1:13" ht="15" customHeight="1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3"/>
      <c r="L25" s="3"/>
    </row>
    <row r="26" spans="1:13" ht="15" customHeight="1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3"/>
      <c r="L26" s="3"/>
    </row>
    <row r="27" spans="1:13">
      <c r="C27" s="1" t="s">
        <v>53</v>
      </c>
    </row>
    <row r="28" spans="1:13" ht="15" customHeight="1">
      <c r="A28" s="266" t="s">
        <v>333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</row>
    <row r="29" spans="1:13" ht="15" customHeight="1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</row>
    <row r="30" spans="1:13" ht="15" customHeight="1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</row>
    <row r="31" spans="1:13" ht="15" customHeight="1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</row>
  </sheetData>
  <mergeCells count="5">
    <mergeCell ref="A24:J26"/>
    <mergeCell ref="A28:J30"/>
    <mergeCell ref="K28:L30"/>
    <mergeCell ref="A31:J31"/>
    <mergeCell ref="K31:L31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B050"/>
    <pageSetUpPr fitToPage="1"/>
  </sheetPr>
  <dimension ref="A1:Q13"/>
  <sheetViews>
    <sheetView rightToLeft="1" view="pageBreakPreview" zoomScaleNormal="100" zoomScaleSheetLayoutView="100" workbookViewId="0">
      <selection activeCell="K27" sqref="K27"/>
    </sheetView>
  </sheetViews>
  <sheetFormatPr defaultColWidth="9.140625" defaultRowHeight="21.75"/>
  <cols>
    <col min="1" max="1" width="39.42578125" style="49" bestFit="1" customWidth="1"/>
    <col min="2" max="2" width="0.42578125" style="49" customWidth="1"/>
    <col min="3" max="3" width="16" style="49" bestFit="1" customWidth="1"/>
    <col min="4" max="4" width="0.28515625" style="49" customWidth="1"/>
    <col min="5" max="5" width="25.140625" style="49" customWidth="1"/>
    <col min="6" max="6" width="0.28515625" style="49" customWidth="1"/>
    <col min="7" max="7" width="16" style="49" bestFit="1" customWidth="1"/>
    <col min="8" max="8" width="0.42578125" style="49" customWidth="1"/>
    <col min="9" max="9" width="25.140625" style="49" bestFit="1" customWidth="1"/>
    <col min="10" max="10" width="0.5703125" style="49" customWidth="1"/>
    <col min="11" max="11" width="16" style="49" bestFit="1" customWidth="1"/>
    <col min="12" max="12" width="0.28515625" style="49" customWidth="1"/>
    <col min="13" max="13" width="25.140625" style="49" bestFit="1" customWidth="1"/>
    <col min="14" max="14" width="0.42578125" style="49" customWidth="1"/>
    <col min="15" max="15" width="16" style="49" bestFit="1" customWidth="1"/>
    <col min="16" max="16" width="0.28515625" style="49" customWidth="1"/>
    <col min="17" max="17" width="25.140625" style="49" bestFit="1" customWidth="1"/>
    <col min="18" max="18" width="13.7109375" style="49" bestFit="1" customWidth="1"/>
    <col min="19" max="16384" width="9.140625" style="49"/>
  </cols>
  <sheetData>
    <row r="1" spans="1:17" ht="21" customHeight="1">
      <c r="A1" s="335" t="str">
        <f>سپرده!A1</f>
        <v>صندوق سرمایه گذاری سهامی اهرمی شاخصی کیان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18" customHeight="1">
      <c r="A2" s="335" t="s">
        <v>51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19.5" customHeight="1">
      <c r="A3" s="335" t="str">
        <f>درآمدها!A3</f>
        <v>برای ماه منتهی به 1404/10/30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7">
      <c r="A4" s="263" t="s">
        <v>26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</row>
    <row r="5" spans="1:17" ht="4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ht="22.5" customHeight="1" thickBot="1">
      <c r="A6" s="128"/>
      <c r="B6" s="129"/>
      <c r="C6" s="335" t="str">
        <f>'درآمد سرمایه گذاری در شمش '!C7</f>
        <v>طی دی ماه</v>
      </c>
      <c r="D6" s="335"/>
      <c r="E6" s="335"/>
      <c r="F6" s="335"/>
      <c r="G6" s="335"/>
      <c r="H6" s="335"/>
      <c r="I6" s="335"/>
      <c r="J6" s="123"/>
      <c r="K6" s="336" t="str">
        <f>'درآمد سرمایه گذاری در شمش '!M7</f>
        <v>از ابتدای سال مالی تا پایان دی ماه</v>
      </c>
      <c r="L6" s="336"/>
      <c r="M6" s="336"/>
      <c r="N6" s="336"/>
      <c r="O6" s="336"/>
      <c r="P6" s="336"/>
      <c r="Q6" s="336"/>
    </row>
    <row r="7" spans="1:17" ht="15.75" customHeight="1">
      <c r="A7" s="264"/>
      <c r="B7" s="265"/>
      <c r="C7" s="261" t="s">
        <v>12</v>
      </c>
      <c r="D7" s="261"/>
      <c r="E7" s="261" t="s">
        <v>10</v>
      </c>
      <c r="F7" s="301"/>
      <c r="G7" s="261" t="s">
        <v>11</v>
      </c>
      <c r="H7" s="264"/>
      <c r="I7" s="261" t="s">
        <v>2</v>
      </c>
      <c r="J7" s="130"/>
      <c r="K7" s="261" t="s">
        <v>12</v>
      </c>
      <c r="L7" s="261"/>
      <c r="M7" s="261" t="s">
        <v>10</v>
      </c>
      <c r="N7" s="301"/>
      <c r="O7" s="261" t="s">
        <v>11</v>
      </c>
      <c r="P7" s="264"/>
      <c r="Q7" s="261" t="s">
        <v>2</v>
      </c>
    </row>
    <row r="8" spans="1:17" ht="12" customHeight="1">
      <c r="A8" s="265"/>
      <c r="B8" s="265"/>
      <c r="C8" s="334"/>
      <c r="D8" s="334"/>
      <c r="E8" s="334"/>
      <c r="F8" s="337"/>
      <c r="G8" s="334"/>
      <c r="H8" s="265"/>
      <c r="I8" s="334"/>
      <c r="J8" s="130"/>
      <c r="K8" s="334"/>
      <c r="L8" s="334"/>
      <c r="M8" s="334"/>
      <c r="N8" s="337"/>
      <c r="O8" s="334"/>
      <c r="P8" s="265"/>
      <c r="Q8" s="334"/>
    </row>
    <row r="9" spans="1:17" ht="14.25" customHeight="1" thickBot="1">
      <c r="A9" s="265"/>
      <c r="B9" s="265"/>
      <c r="C9" s="131" t="s">
        <v>58</v>
      </c>
      <c r="D9" s="334"/>
      <c r="E9" s="131" t="s">
        <v>55</v>
      </c>
      <c r="F9" s="337"/>
      <c r="G9" s="131" t="s">
        <v>56</v>
      </c>
      <c r="H9" s="265"/>
      <c r="I9" s="262"/>
      <c r="J9" s="132"/>
      <c r="K9" s="131" t="s">
        <v>58</v>
      </c>
      <c r="L9" s="334"/>
      <c r="M9" s="131" t="s">
        <v>55</v>
      </c>
      <c r="N9" s="337"/>
      <c r="O9" s="131" t="s">
        <v>56</v>
      </c>
      <c r="P9" s="265"/>
      <c r="Q9" s="262"/>
    </row>
    <row r="10" spans="1:17" ht="21" customHeight="1">
      <c r="A10" s="185"/>
      <c r="B10" s="1"/>
      <c r="C10" s="28"/>
      <c r="D10" s="12"/>
      <c r="E10" s="28"/>
      <c r="F10" s="12"/>
      <c r="G10" s="28"/>
      <c r="H10" s="12"/>
      <c r="I10" s="28"/>
      <c r="J10" s="12"/>
      <c r="K10" s="28"/>
      <c r="L10" s="12"/>
      <c r="M10" s="28"/>
      <c r="N10" s="12"/>
      <c r="O10" s="28"/>
      <c r="P10" s="12"/>
      <c r="Q10" s="28"/>
    </row>
    <row r="11" spans="1:17" ht="21" customHeight="1" thickBot="1">
      <c r="A11" s="133" t="s">
        <v>2</v>
      </c>
      <c r="B11" s="134"/>
      <c r="C11" s="64">
        <f>SUM(C10:C10)</f>
        <v>0</v>
      </c>
      <c r="D11" s="61"/>
      <c r="E11" s="64">
        <f>SUM(E10:E10)</f>
        <v>0</v>
      </c>
      <c r="F11" s="61"/>
      <c r="G11" s="64">
        <f>SUM(G10:G10)</f>
        <v>0</v>
      </c>
      <c r="H11" s="61"/>
      <c r="I11" s="64">
        <f>SUM(I10:I10)</f>
        <v>0</v>
      </c>
      <c r="J11" s="61"/>
      <c r="K11" s="64">
        <f>SUM(K10:K10)</f>
        <v>0</v>
      </c>
      <c r="L11" s="61"/>
      <c r="M11" s="64">
        <f>SUM(M10:M10)</f>
        <v>0</v>
      </c>
      <c r="N11" s="61"/>
      <c r="O11" s="64">
        <f>SUM(O10:O10)</f>
        <v>0</v>
      </c>
      <c r="P11" s="61"/>
      <c r="Q11" s="64">
        <f>SUM(Q10:Q10)</f>
        <v>0</v>
      </c>
    </row>
    <row r="12" spans="1:17" ht="22.5" thickTop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>
      <c r="G13" s="126"/>
    </row>
  </sheetData>
  <autoFilter ref="A9:Q9" xr:uid="{00000000-0009-0000-0000-00000A000000}">
    <sortState xmlns:xlrd2="http://schemas.microsoft.com/office/spreadsheetml/2017/richdata2" ref="A12:Q12">
      <sortCondition descending="1" ref="O9"/>
    </sortState>
  </autoFilter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C3-D992-4684-BD7D-788906365103}">
  <sheetPr>
    <tabColor rgb="FF00B050"/>
    <pageSetUpPr fitToPage="1"/>
  </sheetPr>
  <dimension ref="A1:AB40"/>
  <sheetViews>
    <sheetView rightToLeft="1" view="pageBreakPreview" topLeftCell="A12" zoomScale="130" zoomScaleNormal="100" zoomScaleSheetLayoutView="130" workbookViewId="0">
      <selection activeCell="K18" sqref="K18"/>
    </sheetView>
  </sheetViews>
  <sheetFormatPr defaultColWidth="9.140625" defaultRowHeight="21.75"/>
  <cols>
    <col min="1" max="1" width="35.85546875" style="49" bestFit="1" customWidth="1"/>
    <col min="2" max="2" width="0.7109375" style="49" customWidth="1"/>
    <col min="3" max="3" width="18.42578125" style="40" customWidth="1"/>
    <col min="4" max="4" width="1.42578125" style="40" customWidth="1"/>
    <col min="5" max="5" width="16.85546875" style="40" customWidth="1"/>
    <col min="6" max="6" width="1.42578125" style="40" customWidth="1"/>
    <col min="7" max="7" width="18" style="40" customWidth="1"/>
    <col min="8" max="8" width="1.28515625" style="49" customWidth="1"/>
    <col min="9" max="9" width="16.42578125" style="49" customWidth="1"/>
    <col min="10" max="10" width="0.7109375" style="49" customWidth="1"/>
    <col min="11" max="11" width="15.42578125" style="49" bestFit="1" customWidth="1"/>
    <col min="12" max="16384" width="9.140625" style="49"/>
  </cols>
  <sheetData>
    <row r="1" spans="1:11" ht="22.5">
      <c r="A1" s="335" t="str">
        <f>سپرده!A1</f>
        <v>صندوق سرمایه گذاری سهامی اهرمی شاخصی کیان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1" ht="22.5">
      <c r="A2" s="335" t="s">
        <v>51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1" ht="22.5">
      <c r="A3" s="335" t="str">
        <f>' سهام '!A3</f>
        <v>برای ماه منتهی به 1404/10/30</v>
      </c>
      <c r="B3" s="335"/>
      <c r="C3" s="335"/>
      <c r="D3" s="335"/>
      <c r="E3" s="335"/>
      <c r="F3" s="335"/>
      <c r="G3" s="335"/>
      <c r="H3" s="335"/>
      <c r="I3" s="335"/>
      <c r="J3" s="335"/>
    </row>
    <row r="4" spans="1:11">
      <c r="A4" s="263" t="s">
        <v>27</v>
      </c>
      <c r="B4" s="263"/>
      <c r="C4" s="263"/>
      <c r="D4" s="263"/>
      <c r="E4" s="263"/>
      <c r="F4" s="263"/>
      <c r="G4" s="263"/>
      <c r="H4" s="263"/>
      <c r="I4" s="263"/>
      <c r="J4" s="263"/>
    </row>
    <row r="5" spans="1:11" ht="22.5" thickBot="1">
      <c r="A5" s="122"/>
      <c r="B5" s="122"/>
      <c r="C5" s="8"/>
      <c r="D5" s="8"/>
      <c r="E5" s="8"/>
      <c r="F5" s="8"/>
      <c r="G5" s="8"/>
      <c r="H5" s="122"/>
      <c r="I5" s="122"/>
      <c r="J5" s="122"/>
    </row>
    <row r="6" spans="1:11" ht="37.5" customHeight="1" thickBot="1">
      <c r="A6" s="338" t="s">
        <v>17</v>
      </c>
      <c r="B6" s="338"/>
      <c r="C6" s="339" t="str">
        <f>'درآمد سرمایه گذاری در شمش '!C7</f>
        <v>طی دی ماه</v>
      </c>
      <c r="D6" s="339"/>
      <c r="E6" s="339"/>
      <c r="F6" s="339"/>
      <c r="G6" s="338" t="str">
        <f>'درآمد سرمایه گذاری در شمش '!M7</f>
        <v>از ابتدای سال مالی تا پایان دی ماه</v>
      </c>
      <c r="H6" s="338"/>
      <c r="I6" s="338"/>
      <c r="J6" s="338"/>
    </row>
    <row r="7" spans="1:11" ht="37.5">
      <c r="A7" s="135" t="s">
        <v>13</v>
      </c>
      <c r="B7" s="123"/>
      <c r="C7" s="37" t="s">
        <v>14</v>
      </c>
      <c r="D7" s="38"/>
      <c r="E7" s="37" t="s">
        <v>15</v>
      </c>
      <c r="F7" s="39"/>
      <c r="G7" s="37" t="s">
        <v>14</v>
      </c>
      <c r="H7" s="123"/>
      <c r="I7" s="135" t="s">
        <v>15</v>
      </c>
      <c r="J7" s="123"/>
    </row>
    <row r="8" spans="1:11" ht="33" customHeight="1">
      <c r="A8" s="136" t="s">
        <v>348</v>
      </c>
      <c r="B8" s="1"/>
      <c r="C8" s="9">
        <f>_xlfn.XLOOKUP(A8,'سود سپرده بانکی'!$A$8:$A$10,'سود سپرده بانکی'!$F$8:$F$10)</f>
        <v>34041</v>
      </c>
      <c r="D8" s="1"/>
      <c r="E8" s="137">
        <f>C8/$C$14</f>
        <v>1.1308851474359826E-3</v>
      </c>
      <c r="F8" s="1"/>
      <c r="G8" s="9">
        <f>_xlfn.XLOOKUP(A8,'سود سپرده بانکی'!$A$8:$A$10,'سود سپرده بانکی'!$L$8:$L$10)</f>
        <v>297987</v>
      </c>
      <c r="H8" s="1"/>
      <c r="I8" s="137">
        <f t="shared" ref="I8:I13" si="0">G8/$G$14</f>
        <v>5.794725299700224E-5</v>
      </c>
      <c r="J8" s="123"/>
      <c r="K8" s="127"/>
    </row>
    <row r="9" spans="1:11" ht="33" customHeight="1">
      <c r="A9" s="136" t="s">
        <v>349</v>
      </c>
      <c r="B9" s="1"/>
      <c r="C9" s="9">
        <f>_xlfn.XLOOKUP(A9,'سود سپرده بانکی'!$A$8:$A$10,'سود سپرده بانکی'!$F$8:$F$10)</f>
        <v>0</v>
      </c>
      <c r="D9" s="1"/>
      <c r="E9" s="137">
        <f>C9/$C$14</f>
        <v>0</v>
      </c>
      <c r="F9" s="1"/>
      <c r="G9" s="9">
        <f>_xlfn.XLOOKUP(A9,'سود سپرده بانکی'!$A$8:$A$10,'سود سپرده بانکی'!$L$8:$L$10)</f>
        <v>34944</v>
      </c>
      <c r="H9" s="1"/>
      <c r="I9" s="137">
        <f t="shared" si="0"/>
        <v>6.7952924413724302E-6</v>
      </c>
      <c r="J9" s="123"/>
      <c r="K9" s="127"/>
    </row>
    <row r="10" spans="1:11" ht="33" customHeight="1">
      <c r="A10" s="136" t="s">
        <v>108</v>
      </c>
      <c r="B10" s="1"/>
      <c r="C10" s="9">
        <f>_xlfn.XLOOKUP(A10,'سود سپرده بانکی'!$A$8:$A$10,'سود سپرده بانکی'!$F$8:$F$10)</f>
        <v>18750457</v>
      </c>
      <c r="D10" s="1"/>
      <c r="E10" s="137">
        <f t="shared" ref="E10:E13" si="1">C10/$C$14</f>
        <v>0.62291393698590092</v>
      </c>
      <c r="F10" s="1"/>
      <c r="G10" s="9">
        <f>_xlfn.XLOOKUP(A10,'سود سپرده بانکی'!$A$8:$A$10,'سود سپرده بانکی'!$L$8:$L$10)</f>
        <v>273457674</v>
      </c>
      <c r="H10" s="1"/>
      <c r="I10" s="137">
        <f t="shared" si="0"/>
        <v>5.3177222560882732E-2</v>
      </c>
      <c r="J10" s="123"/>
      <c r="K10" s="127"/>
    </row>
    <row r="11" spans="1:11" ht="33" customHeight="1">
      <c r="A11" s="136" t="s">
        <v>350</v>
      </c>
      <c r="B11" s="1"/>
      <c r="C11" s="9">
        <f>_xlfn.XLOOKUP(A11,'سود سپرده بانکی'!A11,'سود سپرده بانکی'!F11)</f>
        <v>11307218</v>
      </c>
      <c r="D11" s="1"/>
      <c r="E11" s="137">
        <f t="shared" si="1"/>
        <v>0.37564010737113468</v>
      </c>
      <c r="F11" s="1"/>
      <c r="G11" s="9">
        <f>_xlfn.XLOOKUP(A11,'سود سپرده بانکی'!A11,'سود سپرده بانکی'!L11)</f>
        <v>4868566851</v>
      </c>
      <c r="H11" s="1"/>
      <c r="I11" s="137">
        <f t="shared" si="0"/>
        <v>0.9467529625376796</v>
      </c>
      <c r="J11" s="123"/>
      <c r="K11" s="127"/>
    </row>
    <row r="12" spans="1:11" ht="33" customHeight="1">
      <c r="A12" s="136" t="s">
        <v>381</v>
      </c>
      <c r="B12" s="1"/>
      <c r="C12" s="9">
        <f>_xlfn.XLOOKUP(A12,'سود سپرده بانکی'!A12,'سود سپرده بانکی'!F12)</f>
        <v>5666</v>
      </c>
      <c r="D12" s="1"/>
      <c r="E12" s="137">
        <f t="shared" si="1"/>
        <v>1.8823169840405033E-4</v>
      </c>
      <c r="F12" s="1"/>
      <c r="G12" s="9">
        <f>_xlfn.XLOOKUP(A12,'سود سپرده بانکی'!A12,'سود سپرده بانکی'!L12)</f>
        <v>20098</v>
      </c>
      <c r="H12" s="1"/>
      <c r="I12" s="137">
        <f t="shared" si="0"/>
        <v>3.9083043580214946E-6</v>
      </c>
      <c r="J12" s="123"/>
      <c r="K12" s="127"/>
    </row>
    <row r="13" spans="1:11" ht="33" customHeight="1">
      <c r="A13" s="136" t="s">
        <v>349</v>
      </c>
      <c r="B13" s="1"/>
      <c r="C13" s="9">
        <f>_xlfn.XLOOKUP(A13,'سود سپرده بانکی'!A13,'سود سپرده بانکی'!F13)</f>
        <v>3818</v>
      </c>
      <c r="D13" s="1"/>
      <c r="E13" s="137">
        <f t="shared" si="1"/>
        <v>1.2683879712436713E-4</v>
      </c>
      <c r="F13" s="1"/>
      <c r="G13" s="9">
        <f>_xlfn.XLOOKUP(A13,'سود سپرده بانکی'!A13,'سود سپرده بانکی'!L13)</f>
        <v>5986</v>
      </c>
      <c r="H13" s="1"/>
      <c r="I13" s="137">
        <f t="shared" si="0"/>
        <v>1.1640516413133976E-6</v>
      </c>
      <c r="J13" s="123"/>
      <c r="K13" s="127"/>
    </row>
    <row r="14" spans="1:11" ht="22.5" thickBot="1">
      <c r="A14" s="133"/>
      <c r="B14" s="134"/>
      <c r="C14" s="186">
        <f>SUM(C8:C13)</f>
        <v>30101200</v>
      </c>
      <c r="D14" s="1"/>
      <c r="E14" s="150">
        <f>SUM(E8:E13)</f>
        <v>1</v>
      </c>
      <c r="F14" s="1"/>
      <c r="G14" s="186">
        <f>SUM(G8:G13)</f>
        <v>5142383540</v>
      </c>
      <c r="H14" s="1"/>
      <c r="I14" s="150">
        <f>SUM(I8:I13)</f>
        <v>1</v>
      </c>
      <c r="J14" s="123"/>
    </row>
    <row r="15" spans="1:11" ht="22.5" thickTop="1">
      <c r="D15" s="1"/>
      <c r="F15" s="1"/>
      <c r="H15" s="1"/>
    </row>
    <row r="17" spans="3:7">
      <c r="C17" s="18"/>
      <c r="G17" s="18"/>
    </row>
    <row r="18" spans="3:7">
      <c r="C18" s="18"/>
      <c r="G18" s="18"/>
    </row>
    <row r="20" spans="3:7" ht="24">
      <c r="E20" s="62"/>
    </row>
    <row r="40" spans="20:28">
      <c r="T40" s="136"/>
      <c r="U40" s="1"/>
      <c r="V40" s="9"/>
      <c r="W40" s="1"/>
      <c r="X40" s="137"/>
      <c r="Y40" s="1"/>
      <c r="Z40" s="9"/>
      <c r="AA40" s="1"/>
      <c r="AB40" s="137"/>
    </row>
  </sheetData>
  <autoFilter ref="A7:J7" xr:uid="{00000000-0009-0000-0000-00000B000000}">
    <sortState xmlns:xlrd2="http://schemas.microsoft.com/office/spreadsheetml/2017/richdata2" ref="A8:J15">
      <sortCondition descending="1" ref="G7"/>
    </sortState>
  </autoFilter>
  <mergeCells count="7">
    <mergeCell ref="A1:J1"/>
    <mergeCell ref="A2:J2"/>
    <mergeCell ref="A3:J3"/>
    <mergeCell ref="A4:J4"/>
    <mergeCell ref="A6:B6"/>
    <mergeCell ref="C6:F6"/>
    <mergeCell ref="G6:J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I16"/>
  <sheetViews>
    <sheetView rightToLeft="1" view="pageBreakPreview" zoomScaleNormal="100" zoomScaleSheetLayoutView="100" workbookViewId="0">
      <selection activeCell="J24" sqref="J24"/>
    </sheetView>
  </sheetViews>
  <sheetFormatPr defaultColWidth="9.140625" defaultRowHeight="18"/>
  <cols>
    <col min="1" max="1" width="32.42578125" style="48" customWidth="1"/>
    <col min="2" max="2" width="1.42578125" style="48" customWidth="1"/>
    <col min="3" max="3" width="17.7109375" style="48" bestFit="1" customWidth="1"/>
    <col min="4" max="4" width="0.85546875" style="48" customWidth="1"/>
    <col min="5" max="5" width="18.140625" style="48" customWidth="1"/>
    <col min="6" max="6" width="9.85546875" style="48" bestFit="1" customWidth="1"/>
    <col min="7" max="7" width="11.28515625" style="48" bestFit="1" customWidth="1"/>
    <col min="8" max="16384" width="9.140625" style="48"/>
  </cols>
  <sheetData>
    <row r="1" spans="1:9" s="138" customFormat="1" ht="18.75">
      <c r="A1" s="260" t="str">
        <f>سپرده!A1</f>
        <v>صندوق سرمایه گذاری سهامی اهرمی شاخصی کیان</v>
      </c>
      <c r="B1" s="260"/>
      <c r="C1" s="260"/>
      <c r="D1" s="260"/>
      <c r="E1" s="260"/>
    </row>
    <row r="2" spans="1:9" s="138" customFormat="1" ht="18.75">
      <c r="A2" s="260" t="s">
        <v>51</v>
      </c>
      <c r="B2" s="260"/>
      <c r="C2" s="260"/>
      <c r="D2" s="260"/>
      <c r="E2" s="260"/>
    </row>
    <row r="3" spans="1:9" s="138" customFormat="1" ht="18.75">
      <c r="A3" s="260" t="str">
        <f>درآمدها!A3</f>
        <v>برای ماه منتهی به 1404/10/30</v>
      </c>
      <c r="B3" s="260"/>
      <c r="C3" s="260"/>
      <c r="D3" s="260"/>
      <c r="E3" s="260"/>
    </row>
    <row r="4" spans="1:9" ht="18.75">
      <c r="A4" s="263" t="s">
        <v>28</v>
      </c>
      <c r="B4" s="263"/>
      <c r="C4" s="263"/>
      <c r="D4" s="263"/>
      <c r="E4" s="263"/>
    </row>
    <row r="5" spans="1:9" ht="49.5" customHeight="1" thickBot="1">
      <c r="A5" s="128"/>
      <c r="B5" s="129"/>
      <c r="C5" s="131" t="str">
        <f>'درآمد سرمایه گذاری در شمش '!C7</f>
        <v>طی دی ماه</v>
      </c>
      <c r="D5" s="123"/>
      <c r="E5" s="131" t="str">
        <f>'درآمد سرمایه گذاری در شمش '!M7</f>
        <v>از ابتدای سال مالی تا پایان دی ماه</v>
      </c>
    </row>
    <row r="6" spans="1:9" ht="16.5" customHeight="1">
      <c r="A6" s="264"/>
      <c r="B6" s="265"/>
      <c r="C6" s="261" t="s">
        <v>6</v>
      </c>
      <c r="D6" s="130"/>
      <c r="E6" s="261" t="s">
        <v>6</v>
      </c>
    </row>
    <row r="7" spans="1:9" ht="18.75" thickBot="1">
      <c r="A7" s="265"/>
      <c r="B7" s="265"/>
      <c r="C7" s="262"/>
      <c r="D7" s="132"/>
      <c r="E7" s="262"/>
    </row>
    <row r="8" spans="1:9">
      <c r="A8" s="123" t="s">
        <v>29</v>
      </c>
      <c r="B8" s="123"/>
      <c r="C8" s="9">
        <v>1343892423</v>
      </c>
      <c r="D8" s="9"/>
      <c r="E8" s="9">
        <v>6807949379</v>
      </c>
      <c r="H8" s="125"/>
      <c r="I8" s="124"/>
    </row>
    <row r="9" spans="1:9">
      <c r="A9" s="123" t="s">
        <v>109</v>
      </c>
      <c r="B9" s="123"/>
      <c r="C9" s="9">
        <v>0</v>
      </c>
      <c r="D9" s="9"/>
      <c r="E9" s="9">
        <v>666349867</v>
      </c>
      <c r="F9" s="124"/>
      <c r="G9" s="124"/>
      <c r="H9" s="125"/>
      <c r="I9" s="124"/>
    </row>
    <row r="10" spans="1:9" ht="18.75" thickBot="1">
      <c r="A10" s="139" t="s">
        <v>2</v>
      </c>
      <c r="B10" s="123"/>
      <c r="C10" s="186">
        <f>C8+C9</f>
        <v>1343892423</v>
      </c>
      <c r="D10" s="9"/>
      <c r="E10" s="186">
        <f>SUM(E8:E9)</f>
        <v>7474299246</v>
      </c>
    </row>
    <row r="11" spans="1:9" ht="18.75" thickTop="1">
      <c r="A11" s="123"/>
      <c r="D11" s="9"/>
    </row>
    <row r="14" spans="1:9">
      <c r="C14" s="196"/>
    </row>
    <row r="15" spans="1:9">
      <c r="C15" s="124"/>
    </row>
    <row r="16" spans="1:9">
      <c r="C16" s="124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</sheetPr>
  <dimension ref="A1:V204"/>
  <sheetViews>
    <sheetView rightToLeft="1" view="pageBreakPreview" zoomScaleNormal="100" zoomScaleSheetLayoutView="100" workbookViewId="0">
      <selection activeCell="T143" sqref="T143"/>
    </sheetView>
  </sheetViews>
  <sheetFormatPr defaultColWidth="9.140625" defaultRowHeight="17.25"/>
  <cols>
    <col min="1" max="1" width="30.5703125" style="238" bestFit="1" customWidth="1"/>
    <col min="2" max="2" width="0.5703125" style="238" customWidth="1"/>
    <col min="3" max="3" width="15" style="238" customWidth="1"/>
    <col min="4" max="4" width="0.85546875" style="238" customWidth="1"/>
    <col min="5" max="5" width="15.28515625" style="238" bestFit="1" customWidth="1"/>
    <col min="6" max="6" width="1.140625" style="238" customWidth="1"/>
    <col min="7" max="7" width="9.42578125" style="238" bestFit="1" customWidth="1"/>
    <col min="8" max="8" width="0.5703125" style="238" customWidth="1"/>
    <col min="9" max="9" width="13.85546875" style="238" bestFit="1" customWidth="1"/>
    <col min="10" max="10" width="1" style="238" customWidth="1"/>
    <col min="11" max="11" width="15.28515625" style="238" customWidth="1"/>
    <col min="12" max="12" width="1.140625" style="238" customWidth="1"/>
    <col min="13" max="13" width="13.85546875" style="238" bestFit="1" customWidth="1"/>
    <col min="14" max="14" width="1" style="238" customWidth="1"/>
    <col min="15" max="15" width="15.140625" style="238" bestFit="1" customWidth="1"/>
    <col min="16" max="16" width="1.140625" style="238" customWidth="1"/>
    <col min="17" max="17" width="16" style="238" bestFit="1" customWidth="1"/>
    <col min="18" max="18" width="1.140625" style="238" customWidth="1"/>
    <col min="19" max="19" width="15.85546875" style="238" customWidth="1"/>
    <col min="20" max="21" width="9.140625" style="238"/>
    <col min="22" max="22" width="10.5703125" style="238" bestFit="1" customWidth="1"/>
    <col min="23" max="24" width="9.140625" style="238"/>
    <col min="25" max="25" width="11.28515625" style="238" bestFit="1" customWidth="1"/>
    <col min="26" max="16384" width="9.140625" style="238"/>
  </cols>
  <sheetData>
    <row r="1" spans="1:19" ht="22.5">
      <c r="A1" s="342" t="str">
        <f>سپرده!A1</f>
        <v>صندوق سرمایه گذاری سهامی اهرمی شاخصی کیان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</row>
    <row r="2" spans="1:19" ht="22.5">
      <c r="A2" s="342" t="s">
        <v>51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19" ht="22.5">
      <c r="A3" s="342" t="str">
        <f>درآمدها!A3</f>
        <v>برای ماه منتهی به 1404/10/30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19" ht="22.5">
      <c r="A4" s="343" t="s">
        <v>113</v>
      </c>
      <c r="B4" s="343"/>
      <c r="C4" s="343"/>
      <c r="D4" s="343"/>
      <c r="E4" s="343"/>
      <c r="F4" s="343"/>
      <c r="G4" s="343"/>
      <c r="H4" s="343"/>
      <c r="I4" s="344"/>
      <c r="J4" s="344"/>
      <c r="K4" s="344"/>
      <c r="L4" s="344"/>
      <c r="M4" s="344"/>
      <c r="N4" s="344"/>
      <c r="O4" s="344"/>
      <c r="P4" s="344"/>
      <c r="Q4" s="343"/>
      <c r="R4" s="343"/>
      <c r="S4" s="343"/>
    </row>
    <row r="6" spans="1:19" ht="25.5" customHeight="1">
      <c r="C6" s="340" t="s">
        <v>68</v>
      </c>
      <c r="D6" s="341"/>
      <c r="E6" s="341"/>
      <c r="F6" s="341"/>
      <c r="G6" s="341"/>
      <c r="I6" s="340" t="s">
        <v>69</v>
      </c>
      <c r="J6" s="341"/>
      <c r="K6" s="341"/>
      <c r="L6" s="341"/>
      <c r="M6" s="341"/>
      <c r="O6" s="340" t="str">
        <f>'درآمد سرمایه گذاری در شمش '!M7</f>
        <v>از ابتدای سال مالی تا پایان دی ماه</v>
      </c>
      <c r="P6" s="341"/>
      <c r="Q6" s="341"/>
      <c r="R6" s="341"/>
      <c r="S6" s="341"/>
    </row>
    <row r="7" spans="1:19" ht="56.25">
      <c r="A7" s="239" t="s">
        <v>70</v>
      </c>
      <c r="C7" s="240" t="s">
        <v>71</v>
      </c>
      <c r="E7" s="240" t="s">
        <v>72</v>
      </c>
      <c r="G7" s="240" t="s">
        <v>73</v>
      </c>
      <c r="I7" s="240" t="s">
        <v>74</v>
      </c>
      <c r="K7" s="240" t="s">
        <v>75</v>
      </c>
      <c r="M7" s="240" t="s">
        <v>76</v>
      </c>
      <c r="O7" s="240" t="s">
        <v>74</v>
      </c>
      <c r="Q7" s="240" t="s">
        <v>75</v>
      </c>
      <c r="S7" s="240" t="s">
        <v>76</v>
      </c>
    </row>
    <row r="8" spans="1:19" ht="18">
      <c r="A8" s="109" t="s">
        <v>194</v>
      </c>
      <c r="B8" s="109"/>
      <c r="C8" s="109" t="s">
        <v>268</v>
      </c>
      <c r="D8" s="109"/>
      <c r="E8" s="9">
        <v>4591357</v>
      </c>
      <c r="F8" s="109"/>
      <c r="G8" s="9">
        <v>266</v>
      </c>
      <c r="H8" s="109"/>
      <c r="I8" s="9">
        <v>0</v>
      </c>
      <c r="J8" s="109"/>
      <c r="K8" s="9">
        <v>0</v>
      </c>
      <c r="L8" s="109"/>
      <c r="M8" s="9">
        <f>I8+K8</f>
        <v>0</v>
      </c>
      <c r="N8" s="109"/>
      <c r="O8" s="9">
        <v>1221300962</v>
      </c>
      <c r="P8" s="9"/>
      <c r="Q8" s="9">
        <v>0</v>
      </c>
      <c r="R8" s="9"/>
      <c r="S8" s="9">
        <f t="shared" ref="S8:S71" si="0">O8+Q8</f>
        <v>1221300962</v>
      </c>
    </row>
    <row r="9" spans="1:19" ht="18">
      <c r="A9" s="109" t="s">
        <v>203</v>
      </c>
      <c r="B9" s="109"/>
      <c r="C9" s="109" t="s">
        <v>268</v>
      </c>
      <c r="D9" s="109"/>
      <c r="E9" s="9">
        <v>1800000</v>
      </c>
      <c r="F9" s="109"/>
      <c r="G9" s="9">
        <v>390</v>
      </c>
      <c r="H9" s="109"/>
      <c r="I9" s="9">
        <v>0</v>
      </c>
      <c r="J9" s="109"/>
      <c r="K9" s="9">
        <v>0</v>
      </c>
      <c r="L9" s="109"/>
      <c r="M9" s="9">
        <f t="shared" ref="M9:M72" si="1">I9+K9</f>
        <v>0</v>
      </c>
      <c r="N9" s="109"/>
      <c r="O9" s="9">
        <v>702000000</v>
      </c>
      <c r="P9" s="9"/>
      <c r="Q9" s="9">
        <v>0</v>
      </c>
      <c r="R9" s="9"/>
      <c r="S9" s="9">
        <f t="shared" si="0"/>
        <v>702000000</v>
      </c>
    </row>
    <row r="10" spans="1:19" ht="18">
      <c r="A10" s="109" t="s">
        <v>237</v>
      </c>
      <c r="B10" s="109"/>
      <c r="C10" s="109" t="s">
        <v>269</v>
      </c>
      <c r="D10" s="109"/>
      <c r="E10" s="9">
        <v>16350000</v>
      </c>
      <c r="F10" s="109"/>
      <c r="G10" s="9">
        <v>260</v>
      </c>
      <c r="H10" s="109"/>
      <c r="I10" s="9">
        <v>0</v>
      </c>
      <c r="J10" s="109"/>
      <c r="K10" s="9">
        <v>0</v>
      </c>
      <c r="L10" s="109"/>
      <c r="M10" s="9">
        <f t="shared" si="1"/>
        <v>0</v>
      </c>
      <c r="N10" s="109"/>
      <c r="O10" s="9">
        <v>4251000000</v>
      </c>
      <c r="P10" s="9"/>
      <c r="Q10" s="9">
        <v>0</v>
      </c>
      <c r="R10" s="9"/>
      <c r="S10" s="9">
        <f t="shared" si="0"/>
        <v>4251000000</v>
      </c>
    </row>
    <row r="11" spans="1:19" ht="18">
      <c r="A11" s="109" t="s">
        <v>208</v>
      </c>
      <c r="B11" s="109"/>
      <c r="C11" s="109" t="s">
        <v>269</v>
      </c>
      <c r="D11" s="109"/>
      <c r="E11" s="9">
        <v>618892</v>
      </c>
      <c r="F11" s="109"/>
      <c r="G11" s="9">
        <v>9120</v>
      </c>
      <c r="H11" s="109"/>
      <c r="I11" s="9">
        <v>0</v>
      </c>
      <c r="J11" s="109"/>
      <c r="K11" s="9">
        <v>0</v>
      </c>
      <c r="L11" s="109"/>
      <c r="M11" s="9">
        <f t="shared" si="1"/>
        <v>0</v>
      </c>
      <c r="N11" s="109"/>
      <c r="O11" s="9">
        <v>5644295040</v>
      </c>
      <c r="P11" s="9"/>
      <c r="Q11" s="9">
        <v>0</v>
      </c>
      <c r="R11" s="9"/>
      <c r="S11" s="9">
        <f t="shared" si="0"/>
        <v>5644295040</v>
      </c>
    </row>
    <row r="12" spans="1:19" ht="18">
      <c r="A12" s="109" t="s">
        <v>182</v>
      </c>
      <c r="B12" s="109"/>
      <c r="C12" s="109" t="s">
        <v>270</v>
      </c>
      <c r="D12" s="109"/>
      <c r="E12" s="9">
        <v>13581901</v>
      </c>
      <c r="F12" s="109"/>
      <c r="G12" s="9">
        <v>750</v>
      </c>
      <c r="H12" s="109"/>
      <c r="I12" s="9">
        <v>0</v>
      </c>
      <c r="J12" s="109"/>
      <c r="K12" s="9">
        <v>0</v>
      </c>
      <c r="L12" s="109"/>
      <c r="M12" s="9">
        <f t="shared" si="1"/>
        <v>0</v>
      </c>
      <c r="N12" s="109"/>
      <c r="O12" s="9">
        <v>10186425750</v>
      </c>
      <c r="P12" s="9"/>
      <c r="Q12" s="9">
        <v>0</v>
      </c>
      <c r="R12" s="9"/>
      <c r="S12" s="9">
        <f t="shared" si="0"/>
        <v>10186425750</v>
      </c>
    </row>
    <row r="13" spans="1:19" ht="18">
      <c r="A13" s="109" t="s">
        <v>104</v>
      </c>
      <c r="B13" s="109"/>
      <c r="C13" s="109" t="s">
        <v>270</v>
      </c>
      <c r="D13" s="109"/>
      <c r="E13" s="9">
        <v>1880000</v>
      </c>
      <c r="F13" s="109"/>
      <c r="G13" s="9">
        <v>5375</v>
      </c>
      <c r="H13" s="109"/>
      <c r="I13" s="9">
        <v>0</v>
      </c>
      <c r="J13" s="109"/>
      <c r="K13" s="9">
        <v>0</v>
      </c>
      <c r="L13" s="109"/>
      <c r="M13" s="9">
        <f t="shared" si="1"/>
        <v>0</v>
      </c>
      <c r="N13" s="109"/>
      <c r="O13" s="9">
        <v>10105000000</v>
      </c>
      <c r="P13" s="9"/>
      <c r="Q13" s="9">
        <v>0</v>
      </c>
      <c r="R13" s="9"/>
      <c r="S13" s="9">
        <f t="shared" si="0"/>
        <v>10105000000</v>
      </c>
    </row>
    <row r="14" spans="1:19" ht="18">
      <c r="A14" s="109" t="s">
        <v>134</v>
      </c>
      <c r="B14" s="109"/>
      <c r="C14" s="109" t="s">
        <v>271</v>
      </c>
      <c r="D14" s="109"/>
      <c r="E14" s="9">
        <v>800000</v>
      </c>
      <c r="F14" s="109"/>
      <c r="G14" s="9">
        <v>3555</v>
      </c>
      <c r="H14" s="109"/>
      <c r="I14" s="9">
        <v>0</v>
      </c>
      <c r="J14" s="109"/>
      <c r="K14" s="9">
        <v>0</v>
      </c>
      <c r="L14" s="109"/>
      <c r="M14" s="9">
        <f t="shared" si="1"/>
        <v>0</v>
      </c>
      <c r="N14" s="109"/>
      <c r="O14" s="9">
        <v>2844000000</v>
      </c>
      <c r="P14" s="9"/>
      <c r="Q14" s="9">
        <v>0</v>
      </c>
      <c r="R14" s="9"/>
      <c r="S14" s="9">
        <f t="shared" si="0"/>
        <v>2844000000</v>
      </c>
    </row>
    <row r="15" spans="1:19" ht="18">
      <c r="A15" s="109" t="s">
        <v>131</v>
      </c>
      <c r="B15" s="109"/>
      <c r="C15" s="109" t="s">
        <v>272</v>
      </c>
      <c r="D15" s="109"/>
      <c r="E15" s="9">
        <v>2900000</v>
      </c>
      <c r="F15" s="109"/>
      <c r="G15" s="9">
        <v>1940</v>
      </c>
      <c r="H15" s="109"/>
      <c r="I15" s="9">
        <v>0</v>
      </c>
      <c r="J15" s="109"/>
      <c r="K15" s="9">
        <v>0</v>
      </c>
      <c r="L15" s="109"/>
      <c r="M15" s="9">
        <f t="shared" si="1"/>
        <v>0</v>
      </c>
      <c r="N15" s="109"/>
      <c r="O15" s="9">
        <v>5626000000</v>
      </c>
      <c r="P15" s="9"/>
      <c r="Q15" s="9">
        <v>0</v>
      </c>
      <c r="R15" s="9"/>
      <c r="S15" s="9">
        <f t="shared" si="0"/>
        <v>5626000000</v>
      </c>
    </row>
    <row r="16" spans="1:19" ht="18">
      <c r="A16" s="109" t="s">
        <v>123</v>
      </c>
      <c r="B16" s="109"/>
      <c r="C16" s="109" t="s">
        <v>273</v>
      </c>
      <c r="D16" s="109"/>
      <c r="E16" s="9">
        <v>2722290</v>
      </c>
      <c r="F16" s="109"/>
      <c r="G16" s="9">
        <v>1425</v>
      </c>
      <c r="H16" s="109"/>
      <c r="I16" s="9">
        <v>0</v>
      </c>
      <c r="J16" s="109"/>
      <c r="K16" s="9">
        <v>0</v>
      </c>
      <c r="L16" s="109"/>
      <c r="M16" s="9">
        <f t="shared" si="1"/>
        <v>0</v>
      </c>
      <c r="N16" s="109"/>
      <c r="O16" s="9">
        <v>3879263250</v>
      </c>
      <c r="P16" s="9"/>
      <c r="Q16" s="9">
        <v>0</v>
      </c>
      <c r="R16" s="9"/>
      <c r="S16" s="9">
        <f t="shared" si="0"/>
        <v>3879263250</v>
      </c>
    </row>
    <row r="17" spans="1:19" ht="18">
      <c r="A17" s="109" t="s">
        <v>87</v>
      </c>
      <c r="B17" s="109"/>
      <c r="C17" s="109" t="s">
        <v>274</v>
      </c>
      <c r="D17" s="109"/>
      <c r="E17" s="9">
        <v>3629019</v>
      </c>
      <c r="F17" s="109"/>
      <c r="G17" s="9">
        <v>6810</v>
      </c>
      <c r="H17" s="109"/>
      <c r="I17" s="9">
        <v>0</v>
      </c>
      <c r="J17" s="109"/>
      <c r="K17" s="9">
        <v>0</v>
      </c>
      <c r="L17" s="109"/>
      <c r="M17" s="9">
        <f t="shared" si="1"/>
        <v>0</v>
      </c>
      <c r="N17" s="109"/>
      <c r="O17" s="9">
        <v>24713619390</v>
      </c>
      <c r="P17" s="9"/>
      <c r="Q17" s="9">
        <v>0</v>
      </c>
      <c r="R17" s="9"/>
      <c r="S17" s="9">
        <f t="shared" si="0"/>
        <v>24713619390</v>
      </c>
    </row>
    <row r="18" spans="1:19" ht="18">
      <c r="A18" s="109" t="s">
        <v>142</v>
      </c>
      <c r="B18" s="109"/>
      <c r="C18" s="109" t="s">
        <v>275</v>
      </c>
      <c r="D18" s="109"/>
      <c r="E18" s="9">
        <v>1151871</v>
      </c>
      <c r="F18" s="109"/>
      <c r="G18" s="9">
        <v>639</v>
      </c>
      <c r="H18" s="109"/>
      <c r="I18" s="9">
        <v>0</v>
      </c>
      <c r="J18" s="109"/>
      <c r="K18" s="9">
        <v>0</v>
      </c>
      <c r="L18" s="109"/>
      <c r="M18" s="9">
        <f t="shared" si="1"/>
        <v>0</v>
      </c>
      <c r="N18" s="109"/>
      <c r="O18" s="9">
        <v>736045569</v>
      </c>
      <c r="P18" s="9"/>
      <c r="Q18" s="9">
        <v>0</v>
      </c>
      <c r="R18" s="9"/>
      <c r="S18" s="9">
        <f t="shared" si="0"/>
        <v>736045569</v>
      </c>
    </row>
    <row r="19" spans="1:19" ht="18">
      <c r="A19" s="109" t="s">
        <v>251</v>
      </c>
      <c r="B19" s="109"/>
      <c r="C19" s="109" t="s">
        <v>275</v>
      </c>
      <c r="D19" s="109"/>
      <c r="E19" s="9">
        <v>4630684</v>
      </c>
      <c r="F19" s="109"/>
      <c r="G19" s="9">
        <v>20</v>
      </c>
      <c r="H19" s="109"/>
      <c r="I19" s="9">
        <v>0</v>
      </c>
      <c r="J19" s="109"/>
      <c r="K19" s="9">
        <v>0</v>
      </c>
      <c r="L19" s="109"/>
      <c r="M19" s="9">
        <f t="shared" si="1"/>
        <v>0</v>
      </c>
      <c r="N19" s="109"/>
      <c r="O19" s="9">
        <v>92613680</v>
      </c>
      <c r="P19" s="9"/>
      <c r="Q19" s="9">
        <v>0</v>
      </c>
      <c r="R19" s="9"/>
      <c r="S19" s="9">
        <f t="shared" si="0"/>
        <v>92613680</v>
      </c>
    </row>
    <row r="20" spans="1:19" ht="18">
      <c r="A20" s="109" t="s">
        <v>89</v>
      </c>
      <c r="B20" s="109"/>
      <c r="C20" s="109" t="s">
        <v>276</v>
      </c>
      <c r="D20" s="109"/>
      <c r="E20" s="9">
        <v>29075092</v>
      </c>
      <c r="F20" s="109"/>
      <c r="G20" s="9">
        <v>380</v>
      </c>
      <c r="H20" s="109"/>
      <c r="I20" s="9">
        <v>0</v>
      </c>
      <c r="J20" s="109"/>
      <c r="K20" s="9">
        <v>0</v>
      </c>
      <c r="L20" s="109"/>
      <c r="M20" s="9">
        <f t="shared" si="1"/>
        <v>0</v>
      </c>
      <c r="N20" s="109"/>
      <c r="O20" s="9">
        <v>11048534960</v>
      </c>
      <c r="P20" s="9"/>
      <c r="Q20" s="9">
        <v>0</v>
      </c>
      <c r="R20" s="9"/>
      <c r="S20" s="9">
        <f t="shared" si="0"/>
        <v>11048534960</v>
      </c>
    </row>
    <row r="21" spans="1:19" ht="18">
      <c r="A21" s="109" t="s">
        <v>143</v>
      </c>
      <c r="B21" s="109"/>
      <c r="C21" s="109" t="s">
        <v>276</v>
      </c>
      <c r="D21" s="109"/>
      <c r="E21" s="9">
        <v>1280633</v>
      </c>
      <c r="F21" s="109"/>
      <c r="G21" s="9">
        <v>10000</v>
      </c>
      <c r="H21" s="109"/>
      <c r="I21" s="9">
        <v>0</v>
      </c>
      <c r="J21" s="109"/>
      <c r="K21" s="9">
        <v>0</v>
      </c>
      <c r="L21" s="109"/>
      <c r="M21" s="9">
        <f t="shared" si="1"/>
        <v>0</v>
      </c>
      <c r="N21" s="109"/>
      <c r="O21" s="9">
        <v>12806330000</v>
      </c>
      <c r="P21" s="9"/>
      <c r="Q21" s="9">
        <v>0</v>
      </c>
      <c r="R21" s="9"/>
      <c r="S21" s="9">
        <f t="shared" si="0"/>
        <v>12806330000</v>
      </c>
    </row>
    <row r="22" spans="1:19" ht="18">
      <c r="A22" s="109" t="s">
        <v>202</v>
      </c>
      <c r="B22" s="109"/>
      <c r="C22" s="109" t="s">
        <v>277</v>
      </c>
      <c r="D22" s="109"/>
      <c r="E22" s="9">
        <v>16084015</v>
      </c>
      <c r="F22" s="109"/>
      <c r="G22" s="9">
        <v>637</v>
      </c>
      <c r="H22" s="109"/>
      <c r="I22" s="9">
        <v>0</v>
      </c>
      <c r="J22" s="109"/>
      <c r="K22" s="9">
        <v>0</v>
      </c>
      <c r="L22" s="109"/>
      <c r="M22" s="9">
        <f t="shared" si="1"/>
        <v>0</v>
      </c>
      <c r="N22" s="109"/>
      <c r="O22" s="9">
        <v>10245517555</v>
      </c>
      <c r="P22" s="9"/>
      <c r="Q22" s="9">
        <v>0</v>
      </c>
      <c r="R22" s="9"/>
      <c r="S22" s="9">
        <f t="shared" si="0"/>
        <v>10245517555</v>
      </c>
    </row>
    <row r="23" spans="1:19" ht="18">
      <c r="A23" s="109" t="s">
        <v>210</v>
      </c>
      <c r="B23" s="109"/>
      <c r="C23" s="109" t="s">
        <v>277</v>
      </c>
      <c r="D23" s="109"/>
      <c r="E23" s="9">
        <v>10624436</v>
      </c>
      <c r="F23" s="109"/>
      <c r="G23" s="9">
        <v>390</v>
      </c>
      <c r="H23" s="109"/>
      <c r="I23" s="9">
        <v>0</v>
      </c>
      <c r="J23" s="109"/>
      <c r="K23" s="9">
        <v>0</v>
      </c>
      <c r="L23" s="109"/>
      <c r="M23" s="9">
        <f t="shared" si="1"/>
        <v>0</v>
      </c>
      <c r="N23" s="109"/>
      <c r="O23" s="9">
        <v>4143530040</v>
      </c>
      <c r="P23" s="9"/>
      <c r="Q23" s="9">
        <v>0</v>
      </c>
      <c r="R23" s="9"/>
      <c r="S23" s="9">
        <f t="shared" si="0"/>
        <v>4143530040</v>
      </c>
    </row>
    <row r="24" spans="1:19" ht="18">
      <c r="A24" s="109" t="s">
        <v>124</v>
      </c>
      <c r="B24" s="109"/>
      <c r="C24" s="109" t="s">
        <v>278</v>
      </c>
      <c r="D24" s="109"/>
      <c r="E24" s="9">
        <v>3014226</v>
      </c>
      <c r="F24" s="109"/>
      <c r="G24" s="9">
        <v>500</v>
      </c>
      <c r="H24" s="109"/>
      <c r="I24" s="9">
        <v>0</v>
      </c>
      <c r="J24" s="109"/>
      <c r="K24" s="9">
        <v>0</v>
      </c>
      <c r="L24" s="109"/>
      <c r="M24" s="9">
        <f t="shared" si="1"/>
        <v>0</v>
      </c>
      <c r="N24" s="109"/>
      <c r="O24" s="9">
        <v>1507113000</v>
      </c>
      <c r="P24" s="9"/>
      <c r="Q24" s="9">
        <v>0</v>
      </c>
      <c r="R24" s="9"/>
      <c r="S24" s="9">
        <f t="shared" si="0"/>
        <v>1507113000</v>
      </c>
    </row>
    <row r="25" spans="1:19" ht="18">
      <c r="A25" s="109" t="s">
        <v>200</v>
      </c>
      <c r="B25" s="109"/>
      <c r="C25" s="109" t="s">
        <v>279</v>
      </c>
      <c r="D25" s="109"/>
      <c r="E25" s="9">
        <v>2715458</v>
      </c>
      <c r="F25" s="109"/>
      <c r="G25" s="9">
        <v>35</v>
      </c>
      <c r="H25" s="109"/>
      <c r="I25" s="9">
        <v>0</v>
      </c>
      <c r="J25" s="109"/>
      <c r="K25" s="9">
        <v>0</v>
      </c>
      <c r="L25" s="109"/>
      <c r="M25" s="9">
        <f t="shared" si="1"/>
        <v>0</v>
      </c>
      <c r="N25" s="109"/>
      <c r="O25" s="9">
        <v>95041030</v>
      </c>
      <c r="P25" s="9"/>
      <c r="Q25" s="9">
        <v>0</v>
      </c>
      <c r="R25" s="9"/>
      <c r="S25" s="9">
        <f t="shared" si="0"/>
        <v>95041030</v>
      </c>
    </row>
    <row r="26" spans="1:19" ht="18">
      <c r="A26" s="109" t="s">
        <v>174</v>
      </c>
      <c r="B26" s="109"/>
      <c r="C26" s="109" t="s">
        <v>277</v>
      </c>
      <c r="D26" s="109"/>
      <c r="E26" s="9">
        <v>14329601</v>
      </c>
      <c r="F26" s="109"/>
      <c r="G26" s="9">
        <v>266</v>
      </c>
      <c r="H26" s="109"/>
      <c r="I26" s="9">
        <v>0</v>
      </c>
      <c r="J26" s="109"/>
      <c r="K26" s="9">
        <v>0</v>
      </c>
      <c r="L26" s="109"/>
      <c r="M26" s="9">
        <f t="shared" si="1"/>
        <v>0</v>
      </c>
      <c r="N26" s="109"/>
      <c r="O26" s="9">
        <v>3811673866</v>
      </c>
      <c r="P26" s="9"/>
      <c r="Q26" s="9">
        <v>0</v>
      </c>
      <c r="R26" s="9"/>
      <c r="S26" s="9">
        <f t="shared" si="0"/>
        <v>3811673866</v>
      </c>
    </row>
    <row r="27" spans="1:19" ht="18">
      <c r="A27" s="109" t="s">
        <v>165</v>
      </c>
      <c r="B27" s="109"/>
      <c r="C27" s="109" t="s">
        <v>286</v>
      </c>
      <c r="D27" s="109"/>
      <c r="E27" s="9">
        <v>8437108</v>
      </c>
      <c r="F27" s="109"/>
      <c r="G27" s="9">
        <v>480</v>
      </c>
      <c r="H27" s="109"/>
      <c r="I27" s="9">
        <v>0</v>
      </c>
      <c r="J27" s="109"/>
      <c r="K27" s="9">
        <v>0</v>
      </c>
      <c r="L27" s="109"/>
      <c r="M27" s="9">
        <f t="shared" si="1"/>
        <v>0</v>
      </c>
      <c r="N27" s="109"/>
      <c r="O27" s="9">
        <v>4049811840</v>
      </c>
      <c r="P27" s="9"/>
      <c r="Q27" s="9">
        <v>0</v>
      </c>
      <c r="R27" s="9"/>
      <c r="S27" s="9">
        <f t="shared" si="0"/>
        <v>4049811840</v>
      </c>
    </row>
    <row r="28" spans="1:19" ht="18">
      <c r="A28" s="109" t="s">
        <v>184</v>
      </c>
      <c r="B28" s="109"/>
      <c r="C28" s="109" t="s">
        <v>287</v>
      </c>
      <c r="D28" s="109"/>
      <c r="E28" s="9">
        <v>2606713</v>
      </c>
      <c r="F28" s="109"/>
      <c r="G28" s="9">
        <v>2300</v>
      </c>
      <c r="H28" s="109"/>
      <c r="I28" s="9">
        <v>0</v>
      </c>
      <c r="J28" s="109"/>
      <c r="K28" s="9">
        <v>0</v>
      </c>
      <c r="L28" s="109"/>
      <c r="M28" s="9">
        <f t="shared" si="1"/>
        <v>0</v>
      </c>
      <c r="N28" s="109"/>
      <c r="O28" s="9">
        <v>5995439900</v>
      </c>
      <c r="P28" s="9"/>
      <c r="Q28" s="9">
        <v>0</v>
      </c>
      <c r="R28" s="9"/>
      <c r="S28" s="9">
        <f t="shared" si="0"/>
        <v>5995439900</v>
      </c>
    </row>
    <row r="29" spans="1:19" ht="18">
      <c r="A29" s="109" t="s">
        <v>213</v>
      </c>
      <c r="B29" s="109"/>
      <c r="C29" s="109" t="s">
        <v>288</v>
      </c>
      <c r="D29" s="109"/>
      <c r="E29" s="9">
        <v>10360127</v>
      </c>
      <c r="F29" s="109"/>
      <c r="G29" s="9">
        <v>135</v>
      </c>
      <c r="H29" s="109"/>
      <c r="I29" s="9">
        <v>0</v>
      </c>
      <c r="J29" s="109"/>
      <c r="K29" s="9">
        <v>0</v>
      </c>
      <c r="L29" s="109"/>
      <c r="M29" s="9">
        <f t="shared" si="1"/>
        <v>0</v>
      </c>
      <c r="N29" s="109"/>
      <c r="O29" s="9">
        <v>1398617145</v>
      </c>
      <c r="P29" s="9"/>
      <c r="Q29" s="9">
        <v>0</v>
      </c>
      <c r="R29" s="9"/>
      <c r="S29" s="9">
        <f t="shared" si="0"/>
        <v>1398617145</v>
      </c>
    </row>
    <row r="30" spans="1:19" ht="18">
      <c r="A30" s="109" t="s">
        <v>196</v>
      </c>
      <c r="B30" s="109"/>
      <c r="C30" s="109" t="s">
        <v>289</v>
      </c>
      <c r="D30" s="109"/>
      <c r="E30" s="9">
        <v>1379143</v>
      </c>
      <c r="F30" s="109"/>
      <c r="G30" s="9">
        <v>1000</v>
      </c>
      <c r="H30" s="109"/>
      <c r="I30" s="9">
        <v>0</v>
      </c>
      <c r="J30" s="109"/>
      <c r="K30" s="9">
        <v>0</v>
      </c>
      <c r="L30" s="109"/>
      <c r="M30" s="9">
        <f t="shared" si="1"/>
        <v>0</v>
      </c>
      <c r="N30" s="109"/>
      <c r="O30" s="9">
        <v>1379143000</v>
      </c>
      <c r="P30" s="9"/>
      <c r="Q30" s="9">
        <v>0</v>
      </c>
      <c r="R30" s="9"/>
      <c r="S30" s="9">
        <f t="shared" si="0"/>
        <v>1379143000</v>
      </c>
    </row>
    <row r="31" spans="1:19" ht="18">
      <c r="A31" s="109" t="s">
        <v>207</v>
      </c>
      <c r="B31" s="109"/>
      <c r="C31" s="109" t="s">
        <v>290</v>
      </c>
      <c r="D31" s="109"/>
      <c r="E31" s="9">
        <v>149441026</v>
      </c>
      <c r="F31" s="109"/>
      <c r="G31" s="9">
        <v>40</v>
      </c>
      <c r="H31" s="109"/>
      <c r="I31" s="9">
        <v>0</v>
      </c>
      <c r="J31" s="109"/>
      <c r="K31" s="9">
        <v>0</v>
      </c>
      <c r="L31" s="109"/>
      <c r="M31" s="9">
        <f t="shared" si="1"/>
        <v>0</v>
      </c>
      <c r="N31" s="109"/>
      <c r="O31" s="9">
        <v>5977641040</v>
      </c>
      <c r="P31" s="9"/>
      <c r="Q31" s="9">
        <v>0</v>
      </c>
      <c r="R31" s="9"/>
      <c r="S31" s="9">
        <f t="shared" si="0"/>
        <v>5977641040</v>
      </c>
    </row>
    <row r="32" spans="1:19" ht="18">
      <c r="A32" s="109" t="s">
        <v>266</v>
      </c>
      <c r="B32" s="109"/>
      <c r="C32" s="109" t="s">
        <v>290</v>
      </c>
      <c r="D32" s="109"/>
      <c r="E32" s="9">
        <v>7883284</v>
      </c>
      <c r="F32" s="109"/>
      <c r="G32" s="9">
        <v>375</v>
      </c>
      <c r="H32" s="109"/>
      <c r="I32" s="9">
        <v>0</v>
      </c>
      <c r="J32" s="109"/>
      <c r="K32" s="9">
        <v>0</v>
      </c>
      <c r="L32" s="109"/>
      <c r="M32" s="9">
        <f t="shared" si="1"/>
        <v>0</v>
      </c>
      <c r="N32" s="109"/>
      <c r="O32" s="9">
        <v>2956231500</v>
      </c>
      <c r="P32" s="9"/>
      <c r="Q32" s="9">
        <v>0</v>
      </c>
      <c r="R32" s="9"/>
      <c r="S32" s="9">
        <f t="shared" si="0"/>
        <v>2956231500</v>
      </c>
    </row>
    <row r="33" spans="1:19" ht="18">
      <c r="A33" s="109" t="s">
        <v>252</v>
      </c>
      <c r="B33" s="109"/>
      <c r="C33" s="109" t="s">
        <v>291</v>
      </c>
      <c r="D33" s="109"/>
      <c r="E33" s="9">
        <v>9685272</v>
      </c>
      <c r="F33" s="109"/>
      <c r="G33" s="9">
        <v>600</v>
      </c>
      <c r="H33" s="109"/>
      <c r="I33" s="9">
        <v>0</v>
      </c>
      <c r="J33" s="109"/>
      <c r="K33" s="9">
        <v>0</v>
      </c>
      <c r="L33" s="109"/>
      <c r="M33" s="9">
        <f t="shared" si="1"/>
        <v>0</v>
      </c>
      <c r="N33" s="109"/>
      <c r="O33" s="9">
        <v>5811163200</v>
      </c>
      <c r="P33" s="9"/>
      <c r="Q33" s="9">
        <v>0</v>
      </c>
      <c r="R33" s="9"/>
      <c r="S33" s="9">
        <f t="shared" si="0"/>
        <v>5811163200</v>
      </c>
    </row>
    <row r="34" spans="1:19" ht="18">
      <c r="A34" s="109" t="s">
        <v>122</v>
      </c>
      <c r="B34" s="109"/>
      <c r="C34" s="109" t="s">
        <v>291</v>
      </c>
      <c r="D34" s="109"/>
      <c r="E34" s="9">
        <v>300000</v>
      </c>
      <c r="F34" s="109"/>
      <c r="G34" s="9">
        <v>2440</v>
      </c>
      <c r="H34" s="109"/>
      <c r="I34" s="9">
        <v>0</v>
      </c>
      <c r="J34" s="109"/>
      <c r="K34" s="9">
        <v>0</v>
      </c>
      <c r="L34" s="109"/>
      <c r="M34" s="9">
        <f t="shared" si="1"/>
        <v>0</v>
      </c>
      <c r="N34" s="109"/>
      <c r="O34" s="9">
        <v>732000000</v>
      </c>
      <c r="P34" s="9"/>
      <c r="Q34" s="9">
        <v>0</v>
      </c>
      <c r="R34" s="9"/>
      <c r="S34" s="9">
        <f t="shared" si="0"/>
        <v>732000000</v>
      </c>
    </row>
    <row r="35" spans="1:19" ht="18">
      <c r="A35" s="109" t="s">
        <v>230</v>
      </c>
      <c r="B35" s="109"/>
      <c r="C35" s="109" t="s">
        <v>292</v>
      </c>
      <c r="D35" s="109"/>
      <c r="E35" s="9">
        <v>1804483</v>
      </c>
      <c r="F35" s="109"/>
      <c r="G35" s="9">
        <v>2000</v>
      </c>
      <c r="H35" s="109"/>
      <c r="I35" s="9">
        <v>0</v>
      </c>
      <c r="J35" s="109"/>
      <c r="K35" s="9">
        <v>0</v>
      </c>
      <c r="L35" s="109"/>
      <c r="M35" s="9">
        <f t="shared" si="1"/>
        <v>0</v>
      </c>
      <c r="N35" s="109"/>
      <c r="O35" s="9">
        <v>3608966000</v>
      </c>
      <c r="P35" s="9"/>
      <c r="Q35" s="9">
        <v>0</v>
      </c>
      <c r="R35" s="9"/>
      <c r="S35" s="9">
        <f t="shared" si="0"/>
        <v>3608966000</v>
      </c>
    </row>
    <row r="36" spans="1:19" ht="18">
      <c r="A36" s="109" t="s">
        <v>129</v>
      </c>
      <c r="B36" s="109"/>
      <c r="C36" s="109" t="s">
        <v>292</v>
      </c>
      <c r="D36" s="109"/>
      <c r="E36" s="9">
        <v>34787770</v>
      </c>
      <c r="F36" s="109"/>
      <c r="G36" s="9">
        <v>280</v>
      </c>
      <c r="H36" s="109"/>
      <c r="I36" s="9">
        <v>0</v>
      </c>
      <c r="J36" s="109"/>
      <c r="K36" s="9">
        <v>0</v>
      </c>
      <c r="L36" s="109"/>
      <c r="M36" s="9">
        <f t="shared" si="1"/>
        <v>0</v>
      </c>
      <c r="N36" s="109"/>
      <c r="O36" s="9">
        <v>9740575600</v>
      </c>
      <c r="P36" s="9"/>
      <c r="Q36" s="9">
        <v>0</v>
      </c>
      <c r="R36" s="9"/>
      <c r="S36" s="9">
        <f t="shared" si="0"/>
        <v>9740575600</v>
      </c>
    </row>
    <row r="37" spans="1:19" ht="18">
      <c r="A37" s="109" t="s">
        <v>238</v>
      </c>
      <c r="B37" s="109"/>
      <c r="C37" s="109" t="s">
        <v>293</v>
      </c>
      <c r="D37" s="109"/>
      <c r="E37" s="9">
        <v>5335804</v>
      </c>
      <c r="F37" s="109"/>
      <c r="G37" s="9">
        <v>1160</v>
      </c>
      <c r="H37" s="109"/>
      <c r="I37" s="9">
        <v>0</v>
      </c>
      <c r="J37" s="109"/>
      <c r="K37" s="9">
        <v>0</v>
      </c>
      <c r="L37" s="109"/>
      <c r="M37" s="9">
        <f t="shared" si="1"/>
        <v>0</v>
      </c>
      <c r="N37" s="109"/>
      <c r="O37" s="9">
        <v>6189532640</v>
      </c>
      <c r="P37" s="9"/>
      <c r="Q37" s="9">
        <v>0</v>
      </c>
      <c r="R37" s="9"/>
      <c r="S37" s="9">
        <f t="shared" si="0"/>
        <v>6189532640</v>
      </c>
    </row>
    <row r="38" spans="1:19" ht="18">
      <c r="A38" s="109" t="s">
        <v>85</v>
      </c>
      <c r="B38" s="109"/>
      <c r="C38" s="109" t="s">
        <v>294</v>
      </c>
      <c r="D38" s="109"/>
      <c r="E38" s="9">
        <v>10391064</v>
      </c>
      <c r="F38" s="109"/>
      <c r="G38" s="9">
        <v>650</v>
      </c>
      <c r="H38" s="109"/>
      <c r="I38" s="9">
        <v>0</v>
      </c>
      <c r="J38" s="109"/>
      <c r="K38" s="9">
        <v>0</v>
      </c>
      <c r="L38" s="109"/>
      <c r="M38" s="9">
        <f t="shared" si="1"/>
        <v>0</v>
      </c>
      <c r="N38" s="109"/>
      <c r="O38" s="9">
        <v>6754191600</v>
      </c>
      <c r="P38" s="9"/>
      <c r="Q38" s="9">
        <v>0</v>
      </c>
      <c r="R38" s="9"/>
      <c r="S38" s="9">
        <f t="shared" si="0"/>
        <v>6754191600</v>
      </c>
    </row>
    <row r="39" spans="1:19" ht="18">
      <c r="A39" s="109" t="s">
        <v>232</v>
      </c>
      <c r="B39" s="109"/>
      <c r="C39" s="109" t="s">
        <v>294</v>
      </c>
      <c r="D39" s="109"/>
      <c r="E39" s="9">
        <v>11106267</v>
      </c>
      <c r="F39" s="109"/>
      <c r="G39" s="9">
        <v>220</v>
      </c>
      <c r="H39" s="109"/>
      <c r="I39" s="9">
        <v>0</v>
      </c>
      <c r="J39" s="109"/>
      <c r="K39" s="9">
        <v>0</v>
      </c>
      <c r="L39" s="109"/>
      <c r="M39" s="9">
        <f t="shared" si="1"/>
        <v>0</v>
      </c>
      <c r="N39" s="109"/>
      <c r="O39" s="9">
        <v>2443378740</v>
      </c>
      <c r="P39" s="9"/>
      <c r="Q39" s="9">
        <v>0</v>
      </c>
      <c r="R39" s="9"/>
      <c r="S39" s="9">
        <f t="shared" si="0"/>
        <v>2443378740</v>
      </c>
    </row>
    <row r="40" spans="1:19" ht="18">
      <c r="A40" s="109" t="s">
        <v>178</v>
      </c>
      <c r="B40" s="109"/>
      <c r="C40" s="109" t="s">
        <v>294</v>
      </c>
      <c r="D40" s="109"/>
      <c r="E40" s="9">
        <v>865509</v>
      </c>
      <c r="F40" s="109"/>
      <c r="G40" s="9">
        <v>1430</v>
      </c>
      <c r="H40" s="109"/>
      <c r="I40" s="9">
        <v>0</v>
      </c>
      <c r="J40" s="109"/>
      <c r="K40" s="9">
        <v>0</v>
      </c>
      <c r="L40" s="109"/>
      <c r="M40" s="9">
        <f t="shared" si="1"/>
        <v>0</v>
      </c>
      <c r="N40" s="109"/>
      <c r="O40" s="9">
        <v>1237677870</v>
      </c>
      <c r="P40" s="9"/>
      <c r="Q40" s="9">
        <v>0</v>
      </c>
      <c r="R40" s="9"/>
      <c r="S40" s="9">
        <f t="shared" si="0"/>
        <v>1237677870</v>
      </c>
    </row>
    <row r="41" spans="1:19" ht="18">
      <c r="A41" s="109" t="s">
        <v>243</v>
      </c>
      <c r="B41" s="109"/>
      <c r="C41" s="109" t="s">
        <v>295</v>
      </c>
      <c r="D41" s="109"/>
      <c r="E41" s="9">
        <v>8060416</v>
      </c>
      <c r="F41" s="109"/>
      <c r="G41" s="9">
        <v>800</v>
      </c>
      <c r="H41" s="109"/>
      <c r="I41" s="9">
        <v>0</v>
      </c>
      <c r="J41" s="109"/>
      <c r="K41" s="9">
        <v>0</v>
      </c>
      <c r="L41" s="109"/>
      <c r="M41" s="9">
        <f t="shared" si="1"/>
        <v>0</v>
      </c>
      <c r="N41" s="109"/>
      <c r="O41" s="9">
        <v>6448332800</v>
      </c>
      <c r="P41" s="9"/>
      <c r="Q41" s="9">
        <v>0</v>
      </c>
      <c r="R41" s="9"/>
      <c r="S41" s="9">
        <f t="shared" si="0"/>
        <v>6448332800</v>
      </c>
    </row>
    <row r="42" spans="1:19" ht="18">
      <c r="A42" s="109" t="s">
        <v>82</v>
      </c>
      <c r="B42" s="109"/>
      <c r="C42" s="109" t="s">
        <v>295</v>
      </c>
      <c r="D42" s="109"/>
      <c r="E42" s="9">
        <v>5269916</v>
      </c>
      <c r="F42" s="109"/>
      <c r="G42" s="9">
        <v>970</v>
      </c>
      <c r="H42" s="109"/>
      <c r="I42" s="9">
        <v>0</v>
      </c>
      <c r="J42" s="109"/>
      <c r="K42" s="9">
        <v>0</v>
      </c>
      <c r="L42" s="109"/>
      <c r="M42" s="9">
        <f t="shared" si="1"/>
        <v>0</v>
      </c>
      <c r="N42" s="109"/>
      <c r="O42" s="9">
        <v>5111818520</v>
      </c>
      <c r="P42" s="9"/>
      <c r="Q42" s="9">
        <v>0</v>
      </c>
      <c r="R42" s="9"/>
      <c r="S42" s="9">
        <f t="shared" si="0"/>
        <v>5111818520</v>
      </c>
    </row>
    <row r="43" spans="1:19" ht="18">
      <c r="A43" s="109" t="s">
        <v>155</v>
      </c>
      <c r="B43" s="109"/>
      <c r="C43" s="109" t="s">
        <v>296</v>
      </c>
      <c r="D43" s="109"/>
      <c r="E43" s="9">
        <v>31798692</v>
      </c>
      <c r="F43" s="109"/>
      <c r="G43" s="9">
        <v>240</v>
      </c>
      <c r="H43" s="109"/>
      <c r="I43" s="9">
        <v>0</v>
      </c>
      <c r="J43" s="109"/>
      <c r="K43" s="9">
        <v>0</v>
      </c>
      <c r="L43" s="109"/>
      <c r="M43" s="9">
        <f t="shared" si="1"/>
        <v>0</v>
      </c>
      <c r="N43" s="109"/>
      <c r="O43" s="9">
        <v>7631686080</v>
      </c>
      <c r="P43" s="9"/>
      <c r="Q43" s="9">
        <v>0</v>
      </c>
      <c r="R43" s="9"/>
      <c r="S43" s="9">
        <f t="shared" si="0"/>
        <v>7631686080</v>
      </c>
    </row>
    <row r="44" spans="1:19" ht="18">
      <c r="A44" s="109" t="s">
        <v>106</v>
      </c>
      <c r="B44" s="109"/>
      <c r="C44" s="109" t="s">
        <v>297</v>
      </c>
      <c r="D44" s="109"/>
      <c r="E44" s="9">
        <v>561831</v>
      </c>
      <c r="F44" s="109"/>
      <c r="G44" s="9">
        <v>12050</v>
      </c>
      <c r="H44" s="109"/>
      <c r="I44" s="9">
        <v>0</v>
      </c>
      <c r="J44" s="109"/>
      <c r="K44" s="9">
        <v>0</v>
      </c>
      <c r="L44" s="109"/>
      <c r="M44" s="9">
        <f t="shared" si="1"/>
        <v>0</v>
      </c>
      <c r="N44" s="109"/>
      <c r="O44" s="9">
        <v>6770063550</v>
      </c>
      <c r="P44" s="9"/>
      <c r="Q44" s="9">
        <v>0</v>
      </c>
      <c r="R44" s="9"/>
      <c r="S44" s="9">
        <f t="shared" si="0"/>
        <v>6770063550</v>
      </c>
    </row>
    <row r="45" spans="1:19" ht="18">
      <c r="A45" s="109" t="s">
        <v>166</v>
      </c>
      <c r="B45" s="109"/>
      <c r="C45" s="109" t="s">
        <v>297</v>
      </c>
      <c r="D45" s="109"/>
      <c r="E45" s="9">
        <v>66563266</v>
      </c>
      <c r="F45" s="109"/>
      <c r="G45" s="9">
        <v>380</v>
      </c>
      <c r="H45" s="109"/>
      <c r="I45" s="9">
        <v>0</v>
      </c>
      <c r="J45" s="109"/>
      <c r="K45" s="9">
        <v>0</v>
      </c>
      <c r="L45" s="109"/>
      <c r="M45" s="9">
        <f t="shared" si="1"/>
        <v>0</v>
      </c>
      <c r="N45" s="109"/>
      <c r="O45" s="9">
        <v>25294041080</v>
      </c>
      <c r="P45" s="9"/>
      <c r="Q45" s="9">
        <v>0</v>
      </c>
      <c r="R45" s="9"/>
      <c r="S45" s="9">
        <f t="shared" si="0"/>
        <v>25294041080</v>
      </c>
    </row>
    <row r="46" spans="1:19" ht="18">
      <c r="A46" s="109" t="s">
        <v>172</v>
      </c>
      <c r="B46" s="109"/>
      <c r="C46" s="109" t="s">
        <v>297</v>
      </c>
      <c r="D46" s="109"/>
      <c r="E46" s="9">
        <v>86211326</v>
      </c>
      <c r="F46" s="109"/>
      <c r="G46" s="9">
        <v>310</v>
      </c>
      <c r="H46" s="109"/>
      <c r="I46" s="9">
        <v>0</v>
      </c>
      <c r="J46" s="109"/>
      <c r="K46" s="9">
        <v>0</v>
      </c>
      <c r="L46" s="109"/>
      <c r="M46" s="9">
        <f t="shared" si="1"/>
        <v>0</v>
      </c>
      <c r="N46" s="109"/>
      <c r="O46" s="9">
        <v>26725511060</v>
      </c>
      <c r="P46" s="9"/>
      <c r="Q46" s="9">
        <v>0</v>
      </c>
      <c r="R46" s="9"/>
      <c r="S46" s="9">
        <f t="shared" si="0"/>
        <v>26725511060</v>
      </c>
    </row>
    <row r="47" spans="1:19" ht="18">
      <c r="A47" s="109" t="s">
        <v>229</v>
      </c>
      <c r="B47" s="109"/>
      <c r="C47" s="109" t="s">
        <v>298</v>
      </c>
      <c r="D47" s="109"/>
      <c r="E47" s="9">
        <v>3578234</v>
      </c>
      <c r="F47" s="109"/>
      <c r="G47" s="9">
        <v>20</v>
      </c>
      <c r="H47" s="109"/>
      <c r="I47" s="9">
        <v>0</v>
      </c>
      <c r="J47" s="109"/>
      <c r="K47" s="9">
        <v>0</v>
      </c>
      <c r="L47" s="109"/>
      <c r="M47" s="9">
        <f t="shared" si="1"/>
        <v>0</v>
      </c>
      <c r="N47" s="109"/>
      <c r="O47" s="9">
        <v>71564680</v>
      </c>
      <c r="P47" s="9"/>
      <c r="Q47" s="9">
        <v>0</v>
      </c>
      <c r="R47" s="9"/>
      <c r="S47" s="9">
        <f t="shared" si="0"/>
        <v>71564680</v>
      </c>
    </row>
    <row r="48" spans="1:19" ht="18">
      <c r="A48" s="109" t="s">
        <v>254</v>
      </c>
      <c r="B48" s="109"/>
      <c r="C48" s="109" t="s">
        <v>298</v>
      </c>
      <c r="D48" s="109"/>
      <c r="E48" s="9">
        <v>1615733</v>
      </c>
      <c r="F48" s="109"/>
      <c r="G48" s="9">
        <v>3400</v>
      </c>
      <c r="H48" s="109"/>
      <c r="I48" s="9">
        <v>0</v>
      </c>
      <c r="J48" s="109"/>
      <c r="K48" s="9">
        <v>0</v>
      </c>
      <c r="L48" s="109"/>
      <c r="M48" s="9">
        <f t="shared" si="1"/>
        <v>0</v>
      </c>
      <c r="N48" s="109"/>
      <c r="O48" s="9">
        <v>5493492200</v>
      </c>
      <c r="P48" s="9"/>
      <c r="Q48" s="9">
        <v>0</v>
      </c>
      <c r="R48" s="9"/>
      <c r="S48" s="9">
        <f t="shared" si="0"/>
        <v>5493492200</v>
      </c>
    </row>
    <row r="49" spans="1:19" ht="18">
      <c r="A49" s="109" t="s">
        <v>233</v>
      </c>
      <c r="B49" s="109"/>
      <c r="C49" s="109" t="s">
        <v>299</v>
      </c>
      <c r="D49" s="109"/>
      <c r="E49" s="9">
        <v>12173627</v>
      </c>
      <c r="F49" s="109"/>
      <c r="G49" s="9">
        <v>120</v>
      </c>
      <c r="H49" s="109"/>
      <c r="I49" s="9">
        <v>0</v>
      </c>
      <c r="J49" s="109"/>
      <c r="K49" s="9">
        <v>0</v>
      </c>
      <c r="L49" s="109"/>
      <c r="M49" s="9">
        <f t="shared" si="1"/>
        <v>0</v>
      </c>
      <c r="N49" s="109"/>
      <c r="O49" s="9">
        <v>1460835240</v>
      </c>
      <c r="P49" s="9"/>
      <c r="Q49" s="9">
        <v>0</v>
      </c>
      <c r="R49" s="9"/>
      <c r="S49" s="9">
        <f t="shared" si="0"/>
        <v>1460835240</v>
      </c>
    </row>
    <row r="50" spans="1:19" ht="18">
      <c r="A50" s="109" t="s">
        <v>245</v>
      </c>
      <c r="B50" s="109"/>
      <c r="C50" s="109" t="s">
        <v>299</v>
      </c>
      <c r="D50" s="109"/>
      <c r="E50" s="9">
        <v>12439782</v>
      </c>
      <c r="F50" s="109"/>
      <c r="G50" s="9">
        <v>900</v>
      </c>
      <c r="H50" s="109"/>
      <c r="I50" s="9">
        <v>0</v>
      </c>
      <c r="J50" s="109"/>
      <c r="K50" s="9">
        <v>0</v>
      </c>
      <c r="L50" s="109"/>
      <c r="M50" s="9">
        <f t="shared" si="1"/>
        <v>0</v>
      </c>
      <c r="N50" s="109"/>
      <c r="O50" s="9">
        <v>11195803800</v>
      </c>
      <c r="P50" s="9"/>
      <c r="Q50" s="9">
        <v>0</v>
      </c>
      <c r="R50" s="9"/>
      <c r="S50" s="9">
        <f t="shared" si="0"/>
        <v>11195803800</v>
      </c>
    </row>
    <row r="51" spans="1:19" ht="18">
      <c r="A51" s="109" t="s">
        <v>242</v>
      </c>
      <c r="B51" s="109"/>
      <c r="C51" s="109" t="s">
        <v>300</v>
      </c>
      <c r="D51" s="109"/>
      <c r="E51" s="9">
        <v>4146531</v>
      </c>
      <c r="F51" s="109"/>
      <c r="G51" s="9">
        <v>17</v>
      </c>
      <c r="H51" s="109"/>
      <c r="I51" s="9">
        <v>0</v>
      </c>
      <c r="J51" s="109"/>
      <c r="K51" s="9">
        <v>0</v>
      </c>
      <c r="L51" s="109"/>
      <c r="M51" s="9">
        <f t="shared" si="1"/>
        <v>0</v>
      </c>
      <c r="N51" s="109"/>
      <c r="O51" s="9">
        <v>70491027</v>
      </c>
      <c r="P51" s="9"/>
      <c r="Q51" s="9">
        <v>0</v>
      </c>
      <c r="R51" s="9"/>
      <c r="S51" s="9">
        <f t="shared" si="0"/>
        <v>70491027</v>
      </c>
    </row>
    <row r="52" spans="1:19" ht="18">
      <c r="A52" s="109" t="s">
        <v>211</v>
      </c>
      <c r="B52" s="109"/>
      <c r="C52" s="109" t="s">
        <v>300</v>
      </c>
      <c r="D52" s="109"/>
      <c r="E52" s="9">
        <v>2640710</v>
      </c>
      <c r="F52" s="109"/>
      <c r="G52" s="9">
        <v>300</v>
      </c>
      <c r="H52" s="109"/>
      <c r="I52" s="9">
        <v>0</v>
      </c>
      <c r="J52" s="109"/>
      <c r="K52" s="9">
        <v>0</v>
      </c>
      <c r="L52" s="109"/>
      <c r="M52" s="9">
        <f t="shared" si="1"/>
        <v>0</v>
      </c>
      <c r="N52" s="109"/>
      <c r="O52" s="9">
        <v>792213000</v>
      </c>
      <c r="P52" s="9"/>
      <c r="Q52" s="9">
        <v>0</v>
      </c>
      <c r="R52" s="9"/>
      <c r="S52" s="9">
        <f t="shared" si="0"/>
        <v>792213000</v>
      </c>
    </row>
    <row r="53" spans="1:19" ht="18">
      <c r="A53" s="109" t="s">
        <v>185</v>
      </c>
      <c r="B53" s="109"/>
      <c r="C53" s="109" t="s">
        <v>300</v>
      </c>
      <c r="D53" s="109"/>
      <c r="E53" s="9">
        <v>810450</v>
      </c>
      <c r="F53" s="109"/>
      <c r="G53" s="9">
        <v>4100</v>
      </c>
      <c r="H53" s="109"/>
      <c r="I53" s="9">
        <v>0</v>
      </c>
      <c r="J53" s="109"/>
      <c r="K53" s="9">
        <v>0</v>
      </c>
      <c r="L53" s="109"/>
      <c r="M53" s="9">
        <f t="shared" si="1"/>
        <v>0</v>
      </c>
      <c r="N53" s="109"/>
      <c r="O53" s="9">
        <v>3322845000</v>
      </c>
      <c r="P53" s="9"/>
      <c r="Q53" s="9">
        <v>0</v>
      </c>
      <c r="R53" s="9"/>
      <c r="S53" s="9">
        <f t="shared" si="0"/>
        <v>3322845000</v>
      </c>
    </row>
    <row r="54" spans="1:19" ht="18">
      <c r="A54" s="109" t="s">
        <v>206</v>
      </c>
      <c r="B54" s="109"/>
      <c r="C54" s="109" t="s">
        <v>301</v>
      </c>
      <c r="D54" s="109"/>
      <c r="E54" s="9">
        <v>7623902</v>
      </c>
      <c r="F54" s="109"/>
      <c r="G54" s="9">
        <v>1050</v>
      </c>
      <c r="H54" s="109"/>
      <c r="I54" s="9">
        <v>0</v>
      </c>
      <c r="J54" s="109"/>
      <c r="K54" s="9">
        <v>0</v>
      </c>
      <c r="L54" s="109"/>
      <c r="M54" s="9">
        <f t="shared" si="1"/>
        <v>0</v>
      </c>
      <c r="N54" s="109"/>
      <c r="O54" s="9">
        <v>8005097100</v>
      </c>
      <c r="P54" s="9"/>
      <c r="Q54" s="9">
        <v>0</v>
      </c>
      <c r="R54" s="9"/>
      <c r="S54" s="9">
        <f t="shared" si="0"/>
        <v>8005097100</v>
      </c>
    </row>
    <row r="55" spans="1:19" ht="18">
      <c r="A55" s="109" t="s">
        <v>135</v>
      </c>
      <c r="B55" s="109"/>
      <c r="C55" s="109" t="s">
        <v>301</v>
      </c>
      <c r="D55" s="109"/>
      <c r="E55" s="9">
        <v>1990979</v>
      </c>
      <c r="F55" s="109"/>
      <c r="G55" s="9">
        <v>800</v>
      </c>
      <c r="H55" s="109"/>
      <c r="I55" s="9">
        <v>0</v>
      </c>
      <c r="J55" s="109"/>
      <c r="K55" s="9">
        <v>0</v>
      </c>
      <c r="L55" s="109"/>
      <c r="M55" s="9">
        <f t="shared" si="1"/>
        <v>0</v>
      </c>
      <c r="N55" s="109"/>
      <c r="O55" s="9">
        <v>1592783200</v>
      </c>
      <c r="P55" s="9"/>
      <c r="Q55" s="9">
        <v>0</v>
      </c>
      <c r="R55" s="9"/>
      <c r="S55" s="9">
        <f t="shared" si="0"/>
        <v>1592783200</v>
      </c>
    </row>
    <row r="56" spans="1:19" ht="18">
      <c r="A56" s="109" t="s">
        <v>188</v>
      </c>
      <c r="B56" s="109"/>
      <c r="C56" s="109" t="s">
        <v>301</v>
      </c>
      <c r="D56" s="109"/>
      <c r="E56" s="9">
        <v>9819481</v>
      </c>
      <c r="F56" s="109"/>
      <c r="G56" s="9">
        <v>60</v>
      </c>
      <c r="H56" s="109"/>
      <c r="I56" s="9">
        <v>0</v>
      </c>
      <c r="J56" s="109"/>
      <c r="K56" s="9">
        <v>0</v>
      </c>
      <c r="L56" s="109"/>
      <c r="M56" s="9">
        <f t="shared" si="1"/>
        <v>0</v>
      </c>
      <c r="N56" s="109"/>
      <c r="O56" s="9">
        <v>589168860</v>
      </c>
      <c r="P56" s="9"/>
      <c r="Q56" s="9">
        <v>0</v>
      </c>
      <c r="R56" s="9"/>
      <c r="S56" s="9">
        <f t="shared" si="0"/>
        <v>589168860</v>
      </c>
    </row>
    <row r="57" spans="1:19" ht="18">
      <c r="A57" s="109" t="s">
        <v>259</v>
      </c>
      <c r="B57" s="109"/>
      <c r="C57" s="109" t="s">
        <v>301</v>
      </c>
      <c r="D57" s="109"/>
      <c r="E57" s="9">
        <v>644751</v>
      </c>
      <c r="F57" s="109"/>
      <c r="G57" s="9">
        <v>46</v>
      </c>
      <c r="H57" s="109"/>
      <c r="I57" s="9">
        <v>0</v>
      </c>
      <c r="J57" s="109"/>
      <c r="K57" s="9">
        <v>0</v>
      </c>
      <c r="L57" s="109"/>
      <c r="M57" s="9">
        <f t="shared" si="1"/>
        <v>0</v>
      </c>
      <c r="N57" s="109"/>
      <c r="O57" s="9">
        <v>29658546</v>
      </c>
      <c r="P57" s="9"/>
      <c r="Q57" s="9">
        <v>0</v>
      </c>
      <c r="R57" s="9"/>
      <c r="S57" s="9">
        <f t="shared" si="0"/>
        <v>29658546</v>
      </c>
    </row>
    <row r="58" spans="1:19" ht="18">
      <c r="A58" s="109" t="s">
        <v>146</v>
      </c>
      <c r="B58" s="109"/>
      <c r="C58" s="109" t="s">
        <v>301</v>
      </c>
      <c r="D58" s="109"/>
      <c r="E58" s="9">
        <v>813714</v>
      </c>
      <c r="F58" s="109"/>
      <c r="G58" s="9">
        <v>700</v>
      </c>
      <c r="H58" s="109"/>
      <c r="I58" s="9">
        <v>0</v>
      </c>
      <c r="J58" s="109"/>
      <c r="K58" s="9">
        <v>0</v>
      </c>
      <c r="L58" s="109"/>
      <c r="M58" s="9">
        <f t="shared" si="1"/>
        <v>0</v>
      </c>
      <c r="N58" s="109"/>
      <c r="O58" s="9">
        <v>569599800</v>
      </c>
      <c r="P58" s="9"/>
      <c r="Q58" s="9">
        <v>0</v>
      </c>
      <c r="R58" s="9"/>
      <c r="S58" s="9">
        <f t="shared" si="0"/>
        <v>569599800</v>
      </c>
    </row>
    <row r="59" spans="1:19" ht="18">
      <c r="A59" s="109" t="s">
        <v>186</v>
      </c>
      <c r="B59" s="109"/>
      <c r="C59" s="109" t="s">
        <v>301</v>
      </c>
      <c r="D59" s="109"/>
      <c r="E59" s="9">
        <v>3997438</v>
      </c>
      <c r="F59" s="109"/>
      <c r="G59" s="9">
        <v>4200</v>
      </c>
      <c r="H59" s="109"/>
      <c r="I59" s="9">
        <v>0</v>
      </c>
      <c r="J59" s="109"/>
      <c r="K59" s="9">
        <v>0</v>
      </c>
      <c r="L59" s="109"/>
      <c r="M59" s="9">
        <f t="shared" si="1"/>
        <v>0</v>
      </c>
      <c r="N59" s="109"/>
      <c r="O59" s="9">
        <v>16789239600</v>
      </c>
      <c r="P59" s="9"/>
      <c r="Q59" s="9">
        <v>0</v>
      </c>
      <c r="R59" s="9"/>
      <c r="S59" s="9">
        <f t="shared" si="0"/>
        <v>16789239600</v>
      </c>
    </row>
    <row r="60" spans="1:19" ht="18">
      <c r="A60" s="109" t="s">
        <v>126</v>
      </c>
      <c r="B60" s="109"/>
      <c r="C60" s="109" t="s">
        <v>301</v>
      </c>
      <c r="D60" s="109"/>
      <c r="E60" s="9">
        <v>11131593</v>
      </c>
      <c r="F60" s="109"/>
      <c r="G60" s="9">
        <v>1000</v>
      </c>
      <c r="H60" s="109"/>
      <c r="I60" s="9">
        <v>0</v>
      </c>
      <c r="J60" s="109"/>
      <c r="K60" s="9">
        <v>0</v>
      </c>
      <c r="L60" s="109"/>
      <c r="M60" s="9">
        <f t="shared" si="1"/>
        <v>0</v>
      </c>
      <c r="N60" s="109"/>
      <c r="O60" s="9">
        <v>11131593000</v>
      </c>
      <c r="P60" s="9"/>
      <c r="Q60" s="9">
        <v>0</v>
      </c>
      <c r="R60" s="9"/>
      <c r="S60" s="9">
        <f t="shared" si="0"/>
        <v>11131593000</v>
      </c>
    </row>
    <row r="61" spans="1:19" ht="18">
      <c r="A61" s="109" t="s">
        <v>118</v>
      </c>
      <c r="B61" s="109"/>
      <c r="C61" s="109" t="s">
        <v>301</v>
      </c>
      <c r="D61" s="109"/>
      <c r="E61" s="9">
        <v>6653957</v>
      </c>
      <c r="F61" s="109"/>
      <c r="G61" s="9">
        <v>7</v>
      </c>
      <c r="H61" s="109"/>
      <c r="I61" s="9">
        <v>0</v>
      </c>
      <c r="J61" s="109"/>
      <c r="K61" s="9">
        <v>0</v>
      </c>
      <c r="L61" s="109"/>
      <c r="M61" s="9">
        <f t="shared" si="1"/>
        <v>0</v>
      </c>
      <c r="N61" s="109"/>
      <c r="O61" s="9">
        <v>46577699</v>
      </c>
      <c r="P61" s="9"/>
      <c r="Q61" s="9">
        <v>0</v>
      </c>
      <c r="R61" s="9"/>
      <c r="S61" s="9">
        <f t="shared" si="0"/>
        <v>46577699</v>
      </c>
    </row>
    <row r="62" spans="1:19" ht="18">
      <c r="A62" s="109" t="s">
        <v>91</v>
      </c>
      <c r="B62" s="109"/>
      <c r="C62" s="109" t="s">
        <v>301</v>
      </c>
      <c r="D62" s="109"/>
      <c r="E62" s="9">
        <v>12501107</v>
      </c>
      <c r="F62" s="109"/>
      <c r="G62" s="9">
        <v>1997</v>
      </c>
      <c r="H62" s="109"/>
      <c r="I62" s="9">
        <v>0</v>
      </c>
      <c r="J62" s="109"/>
      <c r="K62" s="9">
        <v>0</v>
      </c>
      <c r="L62" s="109"/>
      <c r="M62" s="9">
        <f t="shared" si="1"/>
        <v>0</v>
      </c>
      <c r="N62" s="109"/>
      <c r="O62" s="9">
        <v>24964710679</v>
      </c>
      <c r="P62" s="9"/>
      <c r="Q62" s="9">
        <v>0</v>
      </c>
      <c r="R62" s="9"/>
      <c r="S62" s="9">
        <f t="shared" si="0"/>
        <v>24964710679</v>
      </c>
    </row>
    <row r="63" spans="1:19" ht="18">
      <c r="A63" s="109" t="s">
        <v>193</v>
      </c>
      <c r="B63" s="109"/>
      <c r="C63" s="109" t="s">
        <v>302</v>
      </c>
      <c r="D63" s="109"/>
      <c r="E63" s="9">
        <v>62651513</v>
      </c>
      <c r="F63" s="109"/>
      <c r="G63" s="9">
        <v>170</v>
      </c>
      <c r="H63" s="109"/>
      <c r="I63" s="9">
        <v>0</v>
      </c>
      <c r="J63" s="109"/>
      <c r="K63" s="9">
        <v>0</v>
      </c>
      <c r="L63" s="109"/>
      <c r="M63" s="9">
        <f t="shared" si="1"/>
        <v>0</v>
      </c>
      <c r="N63" s="109"/>
      <c r="O63" s="9">
        <v>10650757210</v>
      </c>
      <c r="P63" s="9"/>
      <c r="Q63" s="9">
        <v>0</v>
      </c>
      <c r="R63" s="9"/>
      <c r="S63" s="9">
        <f t="shared" si="0"/>
        <v>10650757210</v>
      </c>
    </row>
    <row r="64" spans="1:19" ht="18">
      <c r="A64" s="109" t="s">
        <v>102</v>
      </c>
      <c r="B64" s="109"/>
      <c r="C64" s="109" t="s">
        <v>302</v>
      </c>
      <c r="D64" s="109"/>
      <c r="E64" s="9">
        <v>1617756</v>
      </c>
      <c r="F64" s="109"/>
      <c r="G64" s="9">
        <v>1300</v>
      </c>
      <c r="H64" s="109"/>
      <c r="I64" s="9">
        <v>0</v>
      </c>
      <c r="J64" s="109"/>
      <c r="K64" s="9">
        <v>0</v>
      </c>
      <c r="L64" s="109"/>
      <c r="M64" s="9">
        <f t="shared" si="1"/>
        <v>0</v>
      </c>
      <c r="N64" s="109"/>
      <c r="O64" s="9">
        <v>2103082800</v>
      </c>
      <c r="P64" s="9"/>
      <c r="Q64" s="9">
        <v>0</v>
      </c>
      <c r="R64" s="9"/>
      <c r="S64" s="9">
        <f t="shared" si="0"/>
        <v>2103082800</v>
      </c>
    </row>
    <row r="65" spans="1:19" ht="18">
      <c r="A65" s="109" t="s">
        <v>204</v>
      </c>
      <c r="B65" s="109"/>
      <c r="C65" s="109" t="s">
        <v>302</v>
      </c>
      <c r="D65" s="109"/>
      <c r="E65" s="9">
        <v>1976743</v>
      </c>
      <c r="F65" s="109"/>
      <c r="G65" s="9">
        <v>220</v>
      </c>
      <c r="H65" s="109"/>
      <c r="I65" s="9">
        <v>0</v>
      </c>
      <c r="J65" s="109"/>
      <c r="K65" s="9">
        <v>0</v>
      </c>
      <c r="L65" s="109"/>
      <c r="M65" s="9">
        <f t="shared" si="1"/>
        <v>0</v>
      </c>
      <c r="N65" s="109"/>
      <c r="O65" s="9">
        <v>434883460</v>
      </c>
      <c r="P65" s="9"/>
      <c r="Q65" s="9">
        <v>0</v>
      </c>
      <c r="R65" s="9"/>
      <c r="S65" s="9">
        <f t="shared" si="0"/>
        <v>434883460</v>
      </c>
    </row>
    <row r="66" spans="1:19" ht="18">
      <c r="A66" s="109" t="s">
        <v>235</v>
      </c>
      <c r="B66" s="109"/>
      <c r="C66" s="109" t="s">
        <v>302</v>
      </c>
      <c r="D66" s="109"/>
      <c r="E66" s="9">
        <v>2892226</v>
      </c>
      <c r="F66" s="109"/>
      <c r="G66" s="9">
        <v>280</v>
      </c>
      <c r="H66" s="109"/>
      <c r="I66" s="9">
        <v>0</v>
      </c>
      <c r="J66" s="109"/>
      <c r="K66" s="9">
        <v>0</v>
      </c>
      <c r="L66" s="109"/>
      <c r="M66" s="9">
        <f t="shared" si="1"/>
        <v>0</v>
      </c>
      <c r="N66" s="109"/>
      <c r="O66" s="9">
        <v>809823280</v>
      </c>
      <c r="P66" s="9"/>
      <c r="Q66" s="9">
        <v>0</v>
      </c>
      <c r="R66" s="9"/>
      <c r="S66" s="9">
        <f t="shared" si="0"/>
        <v>809823280</v>
      </c>
    </row>
    <row r="67" spans="1:19" ht="18">
      <c r="A67" s="109" t="s">
        <v>221</v>
      </c>
      <c r="B67" s="109"/>
      <c r="C67" s="109" t="s">
        <v>302</v>
      </c>
      <c r="D67" s="109"/>
      <c r="E67" s="9">
        <v>1430191</v>
      </c>
      <c r="F67" s="109"/>
      <c r="G67" s="9">
        <v>8363</v>
      </c>
      <c r="H67" s="109"/>
      <c r="I67" s="9">
        <v>0</v>
      </c>
      <c r="J67" s="109"/>
      <c r="K67" s="9">
        <v>0</v>
      </c>
      <c r="L67" s="109"/>
      <c r="M67" s="9">
        <f t="shared" si="1"/>
        <v>0</v>
      </c>
      <c r="N67" s="109"/>
      <c r="O67" s="9">
        <v>11960687333</v>
      </c>
      <c r="P67" s="9"/>
      <c r="Q67" s="9">
        <v>0</v>
      </c>
      <c r="R67" s="9"/>
      <c r="S67" s="9">
        <f t="shared" si="0"/>
        <v>11960687333</v>
      </c>
    </row>
    <row r="68" spans="1:19" ht="18">
      <c r="A68" s="109" t="s">
        <v>137</v>
      </c>
      <c r="B68" s="109"/>
      <c r="C68" s="109" t="s">
        <v>302</v>
      </c>
      <c r="D68" s="109"/>
      <c r="E68" s="9">
        <v>9320163</v>
      </c>
      <c r="F68" s="109"/>
      <c r="G68" s="9">
        <v>1624</v>
      </c>
      <c r="H68" s="109"/>
      <c r="I68" s="9">
        <v>0</v>
      </c>
      <c r="J68" s="109"/>
      <c r="K68" s="9">
        <v>0</v>
      </c>
      <c r="L68" s="109"/>
      <c r="M68" s="9">
        <f t="shared" si="1"/>
        <v>0</v>
      </c>
      <c r="N68" s="109"/>
      <c r="O68" s="9">
        <v>15135944712</v>
      </c>
      <c r="P68" s="9"/>
      <c r="Q68" s="9">
        <v>0</v>
      </c>
      <c r="R68" s="9"/>
      <c r="S68" s="9">
        <f t="shared" si="0"/>
        <v>15135944712</v>
      </c>
    </row>
    <row r="69" spans="1:19" ht="18">
      <c r="A69" s="109" t="s">
        <v>205</v>
      </c>
      <c r="B69" s="109"/>
      <c r="C69" s="109" t="s">
        <v>302</v>
      </c>
      <c r="D69" s="109"/>
      <c r="E69" s="9">
        <v>2950845</v>
      </c>
      <c r="F69" s="109"/>
      <c r="G69" s="9">
        <v>750</v>
      </c>
      <c r="H69" s="109"/>
      <c r="I69" s="9">
        <v>0</v>
      </c>
      <c r="J69" s="109"/>
      <c r="K69" s="9">
        <v>0</v>
      </c>
      <c r="L69" s="109"/>
      <c r="M69" s="9">
        <f t="shared" si="1"/>
        <v>0</v>
      </c>
      <c r="N69" s="109"/>
      <c r="O69" s="9">
        <v>2213133750</v>
      </c>
      <c r="P69" s="9"/>
      <c r="Q69" s="9">
        <v>0</v>
      </c>
      <c r="R69" s="9"/>
      <c r="S69" s="9">
        <f t="shared" si="0"/>
        <v>2213133750</v>
      </c>
    </row>
    <row r="70" spans="1:19" ht="18">
      <c r="A70" s="109" t="s">
        <v>183</v>
      </c>
      <c r="B70" s="109"/>
      <c r="C70" s="109" t="s">
        <v>303</v>
      </c>
      <c r="D70" s="109"/>
      <c r="E70" s="9">
        <v>8640330</v>
      </c>
      <c r="F70" s="109"/>
      <c r="G70" s="9">
        <v>500</v>
      </c>
      <c r="H70" s="109"/>
      <c r="I70" s="9">
        <v>0</v>
      </c>
      <c r="J70" s="109"/>
      <c r="K70" s="9">
        <v>0</v>
      </c>
      <c r="L70" s="109"/>
      <c r="M70" s="9">
        <f t="shared" si="1"/>
        <v>0</v>
      </c>
      <c r="N70" s="109"/>
      <c r="O70" s="9">
        <v>4320165000</v>
      </c>
      <c r="P70" s="9"/>
      <c r="Q70" s="9">
        <v>0</v>
      </c>
      <c r="R70" s="9"/>
      <c r="S70" s="9">
        <f t="shared" si="0"/>
        <v>4320165000</v>
      </c>
    </row>
    <row r="71" spans="1:19" ht="18">
      <c r="A71" s="109" t="s">
        <v>141</v>
      </c>
      <c r="B71" s="109"/>
      <c r="C71" s="109" t="s">
        <v>303</v>
      </c>
      <c r="D71" s="109"/>
      <c r="E71" s="9">
        <v>3644878</v>
      </c>
      <c r="F71" s="109"/>
      <c r="G71" s="9">
        <v>28</v>
      </c>
      <c r="H71" s="109"/>
      <c r="I71" s="9">
        <v>0</v>
      </c>
      <c r="J71" s="109"/>
      <c r="K71" s="9">
        <v>0</v>
      </c>
      <c r="L71" s="109"/>
      <c r="M71" s="9">
        <f t="shared" si="1"/>
        <v>0</v>
      </c>
      <c r="N71" s="109"/>
      <c r="O71" s="9">
        <v>102056584</v>
      </c>
      <c r="P71" s="9"/>
      <c r="Q71" s="9">
        <v>0</v>
      </c>
      <c r="R71" s="9"/>
      <c r="S71" s="9">
        <f t="shared" si="0"/>
        <v>102056584</v>
      </c>
    </row>
    <row r="72" spans="1:19" ht="18">
      <c r="A72" s="109" t="s">
        <v>218</v>
      </c>
      <c r="B72" s="109"/>
      <c r="C72" s="109" t="s">
        <v>303</v>
      </c>
      <c r="D72" s="109"/>
      <c r="E72" s="9">
        <v>9808446</v>
      </c>
      <c r="F72" s="109"/>
      <c r="G72" s="9">
        <v>1050</v>
      </c>
      <c r="H72" s="109"/>
      <c r="I72" s="9">
        <v>0</v>
      </c>
      <c r="J72" s="109"/>
      <c r="K72" s="9">
        <v>0</v>
      </c>
      <c r="L72" s="109"/>
      <c r="M72" s="9">
        <f t="shared" si="1"/>
        <v>0</v>
      </c>
      <c r="N72" s="109"/>
      <c r="O72" s="9">
        <v>10298868300</v>
      </c>
      <c r="P72" s="9"/>
      <c r="Q72" s="9">
        <v>0</v>
      </c>
      <c r="R72" s="9"/>
      <c r="S72" s="9">
        <f t="shared" ref="S72:S131" si="2">O72+Q72</f>
        <v>10298868300</v>
      </c>
    </row>
    <row r="73" spans="1:19" ht="18">
      <c r="A73" s="109" t="s">
        <v>117</v>
      </c>
      <c r="B73" s="109"/>
      <c r="C73" s="109" t="s">
        <v>303</v>
      </c>
      <c r="D73" s="109"/>
      <c r="E73" s="9">
        <v>95450683</v>
      </c>
      <c r="F73" s="109"/>
      <c r="G73" s="9">
        <v>360</v>
      </c>
      <c r="H73" s="109"/>
      <c r="I73" s="9">
        <v>0</v>
      </c>
      <c r="J73" s="109"/>
      <c r="K73" s="9">
        <v>0</v>
      </c>
      <c r="L73" s="109"/>
      <c r="M73" s="9">
        <f t="shared" ref="M73:M131" si="3">I73+K73</f>
        <v>0</v>
      </c>
      <c r="N73" s="109"/>
      <c r="O73" s="9">
        <v>34362245880</v>
      </c>
      <c r="P73" s="9"/>
      <c r="Q73" s="9">
        <v>0</v>
      </c>
      <c r="R73" s="9"/>
      <c r="S73" s="9">
        <f t="shared" si="2"/>
        <v>34362245880</v>
      </c>
    </row>
    <row r="74" spans="1:19" ht="18">
      <c r="A74" s="109" t="s">
        <v>262</v>
      </c>
      <c r="B74" s="109"/>
      <c r="C74" s="109" t="s">
        <v>303</v>
      </c>
      <c r="D74" s="109"/>
      <c r="E74" s="9">
        <v>6200000</v>
      </c>
      <c r="F74" s="109"/>
      <c r="G74" s="9">
        <v>3000</v>
      </c>
      <c r="H74" s="109"/>
      <c r="I74" s="9">
        <v>0</v>
      </c>
      <c r="J74" s="109"/>
      <c r="K74" s="9">
        <v>0</v>
      </c>
      <c r="L74" s="109"/>
      <c r="M74" s="9">
        <f t="shared" si="3"/>
        <v>0</v>
      </c>
      <c r="N74" s="109"/>
      <c r="O74" s="9">
        <v>18600000000</v>
      </c>
      <c r="P74" s="9"/>
      <c r="Q74" s="9">
        <v>0</v>
      </c>
      <c r="R74" s="9"/>
      <c r="S74" s="9">
        <f t="shared" si="2"/>
        <v>18600000000</v>
      </c>
    </row>
    <row r="75" spans="1:19" ht="18">
      <c r="A75" s="109" t="s">
        <v>125</v>
      </c>
      <c r="B75" s="109"/>
      <c r="C75" s="109" t="s">
        <v>303</v>
      </c>
      <c r="D75" s="109"/>
      <c r="E75" s="9">
        <v>14776529</v>
      </c>
      <c r="F75" s="109"/>
      <c r="G75" s="9">
        <v>114</v>
      </c>
      <c r="H75" s="109"/>
      <c r="I75" s="9">
        <v>0</v>
      </c>
      <c r="J75" s="109"/>
      <c r="K75" s="9">
        <v>0</v>
      </c>
      <c r="L75" s="109"/>
      <c r="M75" s="9">
        <f t="shared" si="3"/>
        <v>0</v>
      </c>
      <c r="N75" s="109"/>
      <c r="O75" s="9">
        <v>1684524306</v>
      </c>
      <c r="P75" s="9"/>
      <c r="Q75" s="9">
        <v>0</v>
      </c>
      <c r="R75" s="9"/>
      <c r="S75" s="9">
        <f t="shared" si="2"/>
        <v>1684524306</v>
      </c>
    </row>
    <row r="76" spans="1:19" ht="18">
      <c r="A76" s="109" t="s">
        <v>263</v>
      </c>
      <c r="B76" s="109"/>
      <c r="C76" s="109" t="s">
        <v>303</v>
      </c>
      <c r="D76" s="109"/>
      <c r="E76" s="9">
        <v>24216427</v>
      </c>
      <c r="F76" s="109"/>
      <c r="G76" s="9">
        <v>357</v>
      </c>
      <c r="H76" s="109"/>
      <c r="I76" s="9">
        <v>0</v>
      </c>
      <c r="J76" s="109"/>
      <c r="K76" s="9">
        <v>0</v>
      </c>
      <c r="L76" s="109"/>
      <c r="M76" s="9">
        <f t="shared" si="3"/>
        <v>0</v>
      </c>
      <c r="N76" s="109"/>
      <c r="O76" s="9">
        <v>8645264439</v>
      </c>
      <c r="P76" s="9"/>
      <c r="Q76" s="9">
        <v>0</v>
      </c>
      <c r="R76" s="9"/>
      <c r="S76" s="9">
        <f t="shared" si="2"/>
        <v>8645264439</v>
      </c>
    </row>
    <row r="77" spans="1:19" ht="18">
      <c r="A77" s="109" t="s">
        <v>189</v>
      </c>
      <c r="B77" s="109"/>
      <c r="C77" s="109" t="s">
        <v>303</v>
      </c>
      <c r="D77" s="109"/>
      <c r="E77" s="9">
        <v>18332192</v>
      </c>
      <c r="F77" s="109"/>
      <c r="G77" s="9">
        <v>2000</v>
      </c>
      <c r="H77" s="109"/>
      <c r="I77" s="9">
        <v>0</v>
      </c>
      <c r="J77" s="109"/>
      <c r="K77" s="9">
        <v>0</v>
      </c>
      <c r="L77" s="109"/>
      <c r="M77" s="9">
        <f t="shared" si="3"/>
        <v>0</v>
      </c>
      <c r="N77" s="109"/>
      <c r="O77" s="9">
        <v>36664384000</v>
      </c>
      <c r="P77" s="9"/>
      <c r="Q77" s="9">
        <v>0</v>
      </c>
      <c r="R77" s="9"/>
      <c r="S77" s="9">
        <f t="shared" si="2"/>
        <v>36664384000</v>
      </c>
    </row>
    <row r="78" spans="1:19" ht="18">
      <c r="A78" s="109" t="s">
        <v>86</v>
      </c>
      <c r="B78" s="109"/>
      <c r="C78" s="109" t="s">
        <v>285</v>
      </c>
      <c r="D78" s="109"/>
      <c r="E78" s="9">
        <v>22113356</v>
      </c>
      <c r="F78" s="109"/>
      <c r="G78" s="9">
        <v>250</v>
      </c>
      <c r="H78" s="109"/>
      <c r="I78" s="9">
        <v>0</v>
      </c>
      <c r="J78" s="109"/>
      <c r="K78" s="9">
        <v>0</v>
      </c>
      <c r="L78" s="109"/>
      <c r="M78" s="9">
        <f t="shared" si="3"/>
        <v>0</v>
      </c>
      <c r="N78" s="109"/>
      <c r="O78" s="9">
        <v>5528339000</v>
      </c>
      <c r="P78" s="9"/>
      <c r="Q78" s="9">
        <v>0</v>
      </c>
      <c r="R78" s="9"/>
      <c r="S78" s="9">
        <f t="shared" si="2"/>
        <v>5528339000</v>
      </c>
    </row>
    <row r="79" spans="1:19" ht="18">
      <c r="A79" s="109" t="s">
        <v>249</v>
      </c>
      <c r="B79" s="109"/>
      <c r="C79" s="109" t="s">
        <v>303</v>
      </c>
      <c r="D79" s="109"/>
      <c r="E79" s="9">
        <v>9293527</v>
      </c>
      <c r="F79" s="109"/>
      <c r="G79" s="9">
        <v>550</v>
      </c>
      <c r="H79" s="109"/>
      <c r="I79" s="9">
        <v>0</v>
      </c>
      <c r="J79" s="109"/>
      <c r="K79" s="9">
        <v>0</v>
      </c>
      <c r="L79" s="109"/>
      <c r="M79" s="9">
        <f t="shared" si="3"/>
        <v>0</v>
      </c>
      <c r="N79" s="109"/>
      <c r="O79" s="9">
        <v>5111439850</v>
      </c>
      <c r="P79" s="9"/>
      <c r="Q79" s="9">
        <v>0</v>
      </c>
      <c r="R79" s="9"/>
      <c r="S79" s="9">
        <f t="shared" si="2"/>
        <v>5111439850</v>
      </c>
    </row>
    <row r="80" spans="1:19" ht="18">
      <c r="A80" s="109" t="s">
        <v>260</v>
      </c>
      <c r="B80" s="109"/>
      <c r="C80" s="109" t="s">
        <v>303</v>
      </c>
      <c r="D80" s="109"/>
      <c r="E80" s="9">
        <v>27145222</v>
      </c>
      <c r="F80" s="109"/>
      <c r="G80" s="9">
        <v>20</v>
      </c>
      <c r="H80" s="109"/>
      <c r="I80" s="9">
        <v>0</v>
      </c>
      <c r="J80" s="109"/>
      <c r="K80" s="9">
        <v>0</v>
      </c>
      <c r="L80" s="109"/>
      <c r="M80" s="9">
        <f t="shared" si="3"/>
        <v>0</v>
      </c>
      <c r="N80" s="109"/>
      <c r="O80" s="9">
        <v>542904440</v>
      </c>
      <c r="P80" s="9"/>
      <c r="Q80" s="9">
        <v>0</v>
      </c>
      <c r="R80" s="9"/>
      <c r="S80" s="9">
        <f t="shared" si="2"/>
        <v>542904440</v>
      </c>
    </row>
    <row r="81" spans="1:19" ht="18">
      <c r="A81" s="109" t="s">
        <v>163</v>
      </c>
      <c r="B81" s="109"/>
      <c r="C81" s="109" t="s">
        <v>285</v>
      </c>
      <c r="D81" s="109"/>
      <c r="E81" s="9">
        <v>1641164</v>
      </c>
      <c r="F81" s="109"/>
      <c r="G81" s="9">
        <v>310</v>
      </c>
      <c r="H81" s="109"/>
      <c r="I81" s="9">
        <v>0</v>
      </c>
      <c r="J81" s="109"/>
      <c r="K81" s="9">
        <v>0</v>
      </c>
      <c r="L81" s="109"/>
      <c r="M81" s="9">
        <f t="shared" si="3"/>
        <v>0</v>
      </c>
      <c r="N81" s="109"/>
      <c r="O81" s="9">
        <v>508760840</v>
      </c>
      <c r="P81" s="9"/>
      <c r="Q81" s="9">
        <v>0</v>
      </c>
      <c r="R81" s="9"/>
      <c r="S81" s="9">
        <f t="shared" si="2"/>
        <v>508760840</v>
      </c>
    </row>
    <row r="82" spans="1:19" ht="18">
      <c r="A82" s="109" t="s">
        <v>139</v>
      </c>
      <c r="B82" s="109"/>
      <c r="C82" s="109" t="s">
        <v>285</v>
      </c>
      <c r="D82" s="109"/>
      <c r="E82" s="9">
        <v>1294948</v>
      </c>
      <c r="F82" s="109"/>
      <c r="G82" s="9">
        <v>450</v>
      </c>
      <c r="H82" s="109"/>
      <c r="I82" s="9">
        <v>0</v>
      </c>
      <c r="J82" s="109"/>
      <c r="K82" s="9">
        <v>0</v>
      </c>
      <c r="L82" s="109"/>
      <c r="M82" s="9">
        <f t="shared" si="3"/>
        <v>0</v>
      </c>
      <c r="N82" s="109"/>
      <c r="O82" s="9">
        <v>582726600</v>
      </c>
      <c r="P82" s="9"/>
      <c r="Q82" s="9">
        <v>0</v>
      </c>
      <c r="R82" s="9"/>
      <c r="S82" s="9">
        <f t="shared" si="2"/>
        <v>582726600</v>
      </c>
    </row>
    <row r="83" spans="1:19" ht="18">
      <c r="A83" s="109" t="s">
        <v>231</v>
      </c>
      <c r="B83" s="109"/>
      <c r="C83" s="109" t="s">
        <v>285</v>
      </c>
      <c r="D83" s="109"/>
      <c r="E83" s="9">
        <v>236922</v>
      </c>
      <c r="F83" s="109"/>
      <c r="G83" s="9">
        <v>165</v>
      </c>
      <c r="H83" s="109"/>
      <c r="I83" s="9">
        <v>0</v>
      </c>
      <c r="J83" s="109"/>
      <c r="K83" s="9">
        <v>0</v>
      </c>
      <c r="L83" s="109"/>
      <c r="M83" s="9">
        <f t="shared" si="3"/>
        <v>0</v>
      </c>
      <c r="N83" s="109"/>
      <c r="O83" s="9">
        <v>39092130</v>
      </c>
      <c r="P83" s="9"/>
      <c r="Q83" s="9">
        <v>0</v>
      </c>
      <c r="R83" s="9"/>
      <c r="S83" s="9">
        <f t="shared" si="2"/>
        <v>39092130</v>
      </c>
    </row>
    <row r="84" spans="1:19" ht="18">
      <c r="A84" s="109" t="s">
        <v>110</v>
      </c>
      <c r="B84" s="109"/>
      <c r="C84" s="109" t="s">
        <v>285</v>
      </c>
      <c r="D84" s="109"/>
      <c r="E84" s="9">
        <v>191078000</v>
      </c>
      <c r="F84" s="109"/>
      <c r="G84" s="9">
        <v>90</v>
      </c>
      <c r="H84" s="109"/>
      <c r="I84" s="9">
        <v>0</v>
      </c>
      <c r="J84" s="109"/>
      <c r="K84" s="9">
        <v>0</v>
      </c>
      <c r="L84" s="109"/>
      <c r="M84" s="9">
        <f t="shared" si="3"/>
        <v>0</v>
      </c>
      <c r="N84" s="109"/>
      <c r="O84" s="9">
        <v>17197020000</v>
      </c>
      <c r="P84" s="9"/>
      <c r="Q84" s="9">
        <v>0</v>
      </c>
      <c r="R84" s="9"/>
      <c r="S84" s="9">
        <f t="shared" si="2"/>
        <v>17197020000</v>
      </c>
    </row>
    <row r="85" spans="1:19" ht="18">
      <c r="A85" s="109" t="s">
        <v>119</v>
      </c>
      <c r="B85" s="109"/>
      <c r="C85" s="109" t="s">
        <v>285</v>
      </c>
      <c r="D85" s="109"/>
      <c r="E85" s="9">
        <v>21228051</v>
      </c>
      <c r="F85" s="109"/>
      <c r="G85" s="9">
        <v>115</v>
      </c>
      <c r="H85" s="109"/>
      <c r="I85" s="9">
        <v>0</v>
      </c>
      <c r="J85" s="109"/>
      <c r="K85" s="9">
        <v>0</v>
      </c>
      <c r="L85" s="109"/>
      <c r="M85" s="9">
        <f t="shared" si="3"/>
        <v>0</v>
      </c>
      <c r="N85" s="109"/>
      <c r="O85" s="9">
        <v>2441225865</v>
      </c>
      <c r="P85" s="9"/>
      <c r="Q85" s="9">
        <v>0</v>
      </c>
      <c r="R85" s="9"/>
      <c r="S85" s="9">
        <f t="shared" si="2"/>
        <v>2441225865</v>
      </c>
    </row>
    <row r="86" spans="1:19" ht="18">
      <c r="A86" s="109" t="s">
        <v>197</v>
      </c>
      <c r="B86" s="109"/>
      <c r="C86" s="109" t="s">
        <v>285</v>
      </c>
      <c r="D86" s="109"/>
      <c r="E86" s="9">
        <v>8166218</v>
      </c>
      <c r="F86" s="109"/>
      <c r="G86" s="9">
        <v>2070</v>
      </c>
      <c r="H86" s="109"/>
      <c r="I86" s="9">
        <v>0</v>
      </c>
      <c r="J86" s="109"/>
      <c r="K86" s="9">
        <v>0</v>
      </c>
      <c r="L86" s="109"/>
      <c r="M86" s="9">
        <f t="shared" si="3"/>
        <v>0</v>
      </c>
      <c r="N86" s="109"/>
      <c r="O86" s="9">
        <v>16904071260</v>
      </c>
      <c r="P86" s="9"/>
      <c r="Q86" s="9">
        <v>0</v>
      </c>
      <c r="R86" s="9"/>
      <c r="S86" s="9">
        <f t="shared" si="2"/>
        <v>16904071260</v>
      </c>
    </row>
    <row r="87" spans="1:19" ht="18">
      <c r="A87" s="109" t="s">
        <v>120</v>
      </c>
      <c r="B87" s="109"/>
      <c r="C87" s="109" t="s">
        <v>285</v>
      </c>
      <c r="D87" s="109"/>
      <c r="E87" s="9">
        <v>86964350</v>
      </c>
      <c r="F87" s="109"/>
      <c r="G87" s="9">
        <v>15</v>
      </c>
      <c r="H87" s="109"/>
      <c r="I87" s="9">
        <v>0</v>
      </c>
      <c r="J87" s="109"/>
      <c r="K87" s="9">
        <v>0</v>
      </c>
      <c r="L87" s="109"/>
      <c r="M87" s="9">
        <f t="shared" si="3"/>
        <v>0</v>
      </c>
      <c r="N87" s="109"/>
      <c r="O87" s="9">
        <v>1304465250</v>
      </c>
      <c r="P87" s="9"/>
      <c r="Q87" s="9">
        <v>0</v>
      </c>
      <c r="R87" s="9"/>
      <c r="S87" s="9">
        <f t="shared" si="2"/>
        <v>1304465250</v>
      </c>
    </row>
    <row r="88" spans="1:19" ht="18">
      <c r="A88" s="109" t="s">
        <v>81</v>
      </c>
      <c r="B88" s="109"/>
      <c r="C88" s="109" t="s">
        <v>285</v>
      </c>
      <c r="D88" s="109"/>
      <c r="E88" s="9">
        <v>11985569</v>
      </c>
      <c r="F88" s="109"/>
      <c r="G88" s="9">
        <v>420</v>
      </c>
      <c r="H88" s="109"/>
      <c r="I88" s="9">
        <v>0</v>
      </c>
      <c r="J88" s="109"/>
      <c r="K88" s="9">
        <v>0</v>
      </c>
      <c r="L88" s="109"/>
      <c r="M88" s="9">
        <f t="shared" si="3"/>
        <v>0</v>
      </c>
      <c r="N88" s="109"/>
      <c r="O88" s="9">
        <v>5033938980</v>
      </c>
      <c r="P88" s="9"/>
      <c r="Q88" s="9">
        <v>0</v>
      </c>
      <c r="R88" s="9"/>
      <c r="S88" s="9">
        <f t="shared" si="2"/>
        <v>5033938980</v>
      </c>
    </row>
    <row r="89" spans="1:19" ht="18">
      <c r="A89" s="109" t="s">
        <v>236</v>
      </c>
      <c r="B89" s="109"/>
      <c r="C89" s="109" t="s">
        <v>285</v>
      </c>
      <c r="D89" s="109"/>
      <c r="E89" s="9">
        <v>85976812</v>
      </c>
      <c r="F89" s="109"/>
      <c r="G89" s="9">
        <v>160</v>
      </c>
      <c r="H89" s="109"/>
      <c r="I89" s="9">
        <v>0</v>
      </c>
      <c r="J89" s="109"/>
      <c r="K89" s="9">
        <v>0</v>
      </c>
      <c r="L89" s="109"/>
      <c r="M89" s="9">
        <f t="shared" si="3"/>
        <v>0</v>
      </c>
      <c r="N89" s="109"/>
      <c r="O89" s="9">
        <v>13756289920</v>
      </c>
      <c r="P89" s="9"/>
      <c r="Q89" s="9">
        <v>0</v>
      </c>
      <c r="R89" s="9"/>
      <c r="S89" s="9">
        <f t="shared" si="2"/>
        <v>13756289920</v>
      </c>
    </row>
    <row r="90" spans="1:19" ht="18">
      <c r="A90" s="109" t="s">
        <v>282</v>
      </c>
      <c r="B90" s="109"/>
      <c r="C90" s="109" t="s">
        <v>285</v>
      </c>
      <c r="D90" s="109"/>
      <c r="E90" s="9">
        <v>73378095</v>
      </c>
      <c r="F90" s="109"/>
      <c r="G90" s="9">
        <v>370</v>
      </c>
      <c r="H90" s="109"/>
      <c r="I90" s="9">
        <v>0</v>
      </c>
      <c r="J90" s="109"/>
      <c r="K90" s="9">
        <v>0</v>
      </c>
      <c r="L90" s="109"/>
      <c r="M90" s="9">
        <f t="shared" si="3"/>
        <v>0</v>
      </c>
      <c r="N90" s="109"/>
      <c r="O90" s="9">
        <v>27149895150</v>
      </c>
      <c r="P90" s="9"/>
      <c r="Q90" s="9">
        <v>0</v>
      </c>
      <c r="R90" s="9"/>
      <c r="S90" s="9">
        <f t="shared" si="2"/>
        <v>27149895150</v>
      </c>
    </row>
    <row r="91" spans="1:19" ht="18">
      <c r="A91" s="109" t="s">
        <v>171</v>
      </c>
      <c r="B91" s="109"/>
      <c r="C91" s="109" t="s">
        <v>285</v>
      </c>
      <c r="D91" s="109"/>
      <c r="E91" s="9">
        <v>900376</v>
      </c>
      <c r="F91" s="109"/>
      <c r="G91" s="9">
        <v>1000</v>
      </c>
      <c r="H91" s="109"/>
      <c r="I91" s="9">
        <v>0</v>
      </c>
      <c r="J91" s="109"/>
      <c r="K91" s="9">
        <v>0</v>
      </c>
      <c r="L91" s="109"/>
      <c r="M91" s="9">
        <f t="shared" si="3"/>
        <v>0</v>
      </c>
      <c r="N91" s="109"/>
      <c r="O91" s="9">
        <v>900376000</v>
      </c>
      <c r="P91" s="9"/>
      <c r="Q91" s="9">
        <v>0</v>
      </c>
      <c r="R91" s="9"/>
      <c r="S91" s="9">
        <f t="shared" si="2"/>
        <v>900376000</v>
      </c>
    </row>
    <row r="92" spans="1:19" ht="18">
      <c r="A92" s="109" t="s">
        <v>234</v>
      </c>
      <c r="B92" s="109"/>
      <c r="C92" s="109" t="s">
        <v>309</v>
      </c>
      <c r="D92" s="109"/>
      <c r="E92" s="9">
        <v>1485451</v>
      </c>
      <c r="F92" s="109"/>
      <c r="G92" s="9">
        <v>660</v>
      </c>
      <c r="H92" s="109"/>
      <c r="I92" s="9">
        <v>0</v>
      </c>
      <c r="J92" s="109"/>
      <c r="K92" s="9">
        <v>0</v>
      </c>
      <c r="L92" s="109"/>
      <c r="M92" s="9">
        <f t="shared" si="3"/>
        <v>0</v>
      </c>
      <c r="N92" s="109"/>
      <c r="O92" s="9">
        <v>980397660</v>
      </c>
      <c r="P92" s="9"/>
      <c r="Q92" s="9">
        <v>0</v>
      </c>
      <c r="R92" s="9"/>
      <c r="S92" s="9">
        <f t="shared" si="2"/>
        <v>980397660</v>
      </c>
    </row>
    <row r="93" spans="1:19" ht="18">
      <c r="A93" s="109" t="s">
        <v>150</v>
      </c>
      <c r="B93" s="109"/>
      <c r="C93" s="109" t="s">
        <v>310</v>
      </c>
      <c r="D93" s="109"/>
      <c r="E93" s="9">
        <v>7148238</v>
      </c>
      <c r="F93" s="109"/>
      <c r="G93" s="9">
        <v>1400</v>
      </c>
      <c r="H93" s="109"/>
      <c r="I93" s="9">
        <v>0</v>
      </c>
      <c r="J93" s="109"/>
      <c r="K93" s="9">
        <v>0</v>
      </c>
      <c r="L93" s="109"/>
      <c r="M93" s="9">
        <f t="shared" si="3"/>
        <v>0</v>
      </c>
      <c r="N93" s="109"/>
      <c r="O93" s="9">
        <v>10007533200</v>
      </c>
      <c r="P93" s="9"/>
      <c r="Q93" s="9">
        <v>0</v>
      </c>
      <c r="R93" s="9"/>
      <c r="S93" s="9">
        <f t="shared" si="2"/>
        <v>10007533200</v>
      </c>
    </row>
    <row r="94" spans="1:19" ht="18">
      <c r="A94" s="109" t="s">
        <v>195</v>
      </c>
      <c r="B94" s="109"/>
      <c r="C94" s="109" t="s">
        <v>310</v>
      </c>
      <c r="D94" s="109"/>
      <c r="E94" s="9">
        <v>8580924</v>
      </c>
      <c r="F94" s="109"/>
      <c r="G94" s="9">
        <v>460</v>
      </c>
      <c r="H94" s="109"/>
      <c r="I94" s="9">
        <v>0</v>
      </c>
      <c r="J94" s="109"/>
      <c r="K94" s="9">
        <v>0</v>
      </c>
      <c r="L94" s="109"/>
      <c r="M94" s="9">
        <f t="shared" si="3"/>
        <v>0</v>
      </c>
      <c r="N94" s="109"/>
      <c r="O94" s="9">
        <v>3947225040</v>
      </c>
      <c r="P94" s="9"/>
      <c r="Q94" s="9">
        <v>0</v>
      </c>
      <c r="R94" s="9"/>
      <c r="S94" s="9">
        <f t="shared" si="2"/>
        <v>3947225040</v>
      </c>
    </row>
    <row r="95" spans="1:19" ht="18">
      <c r="A95" s="109" t="s">
        <v>284</v>
      </c>
      <c r="B95" s="109"/>
      <c r="C95" s="109" t="s">
        <v>311</v>
      </c>
      <c r="D95" s="109"/>
      <c r="E95" s="9">
        <v>8933977</v>
      </c>
      <c r="F95" s="109"/>
      <c r="G95" s="9">
        <v>722</v>
      </c>
      <c r="H95" s="109"/>
      <c r="I95" s="9">
        <v>0</v>
      </c>
      <c r="J95" s="109"/>
      <c r="K95" s="9">
        <v>0</v>
      </c>
      <c r="L95" s="109"/>
      <c r="M95" s="9">
        <f t="shared" si="3"/>
        <v>0</v>
      </c>
      <c r="N95" s="109"/>
      <c r="O95" s="9">
        <v>6450331394</v>
      </c>
      <c r="P95" s="9"/>
      <c r="Q95" s="9">
        <v>0</v>
      </c>
      <c r="R95" s="9"/>
      <c r="S95" s="9">
        <f t="shared" si="2"/>
        <v>6450331394</v>
      </c>
    </row>
    <row r="96" spans="1:19" ht="18">
      <c r="A96" s="109" t="s">
        <v>256</v>
      </c>
      <c r="B96" s="109"/>
      <c r="C96" s="109" t="s">
        <v>311</v>
      </c>
      <c r="D96" s="109"/>
      <c r="E96" s="9">
        <v>6482707</v>
      </c>
      <c r="F96" s="109"/>
      <c r="G96" s="9">
        <v>300</v>
      </c>
      <c r="H96" s="109"/>
      <c r="I96" s="9">
        <v>0</v>
      </c>
      <c r="J96" s="109"/>
      <c r="K96" s="9">
        <v>0</v>
      </c>
      <c r="L96" s="109"/>
      <c r="M96" s="9">
        <f t="shared" si="3"/>
        <v>0</v>
      </c>
      <c r="N96" s="109"/>
      <c r="O96" s="9">
        <v>1944812100</v>
      </c>
      <c r="P96" s="9"/>
      <c r="Q96" s="9">
        <v>0</v>
      </c>
      <c r="R96" s="9"/>
      <c r="S96" s="9">
        <f t="shared" si="2"/>
        <v>1944812100</v>
      </c>
    </row>
    <row r="97" spans="1:19" ht="18">
      <c r="A97" s="109" t="s">
        <v>84</v>
      </c>
      <c r="B97" s="109"/>
      <c r="C97" s="109" t="s">
        <v>312</v>
      </c>
      <c r="D97" s="109"/>
      <c r="E97" s="9">
        <v>8919982</v>
      </c>
      <c r="F97" s="109"/>
      <c r="G97" s="9">
        <v>2223</v>
      </c>
      <c r="H97" s="109"/>
      <c r="I97" s="9">
        <v>0</v>
      </c>
      <c r="J97" s="109"/>
      <c r="K97" s="9">
        <v>0</v>
      </c>
      <c r="L97" s="109"/>
      <c r="M97" s="9">
        <f t="shared" si="3"/>
        <v>0</v>
      </c>
      <c r="N97" s="109"/>
      <c r="O97" s="9">
        <v>19829119986</v>
      </c>
      <c r="P97" s="9"/>
      <c r="Q97" s="9">
        <v>0</v>
      </c>
      <c r="R97" s="9"/>
      <c r="S97" s="9">
        <f t="shared" si="2"/>
        <v>19829119986</v>
      </c>
    </row>
    <row r="98" spans="1:19" ht="18">
      <c r="A98" s="109" t="s">
        <v>220</v>
      </c>
      <c r="B98" s="109"/>
      <c r="C98" s="109" t="s">
        <v>312</v>
      </c>
      <c r="D98" s="109"/>
      <c r="E98" s="9">
        <v>295406</v>
      </c>
      <c r="F98" s="109"/>
      <c r="G98" s="9">
        <v>2500</v>
      </c>
      <c r="H98" s="109"/>
      <c r="I98" s="9">
        <v>0</v>
      </c>
      <c r="J98" s="109"/>
      <c r="K98" s="9">
        <v>0</v>
      </c>
      <c r="L98" s="109"/>
      <c r="M98" s="9">
        <f t="shared" si="3"/>
        <v>0</v>
      </c>
      <c r="N98" s="109"/>
      <c r="O98" s="9">
        <v>738515000</v>
      </c>
      <c r="P98" s="9"/>
      <c r="Q98" s="9">
        <v>0</v>
      </c>
      <c r="R98" s="9"/>
      <c r="S98" s="9">
        <f t="shared" si="2"/>
        <v>738515000</v>
      </c>
    </row>
    <row r="99" spans="1:19" ht="18">
      <c r="A99" s="109" t="s">
        <v>212</v>
      </c>
      <c r="B99" s="109"/>
      <c r="C99" s="109" t="s">
        <v>312</v>
      </c>
      <c r="D99" s="109"/>
      <c r="E99" s="9">
        <v>20513042</v>
      </c>
      <c r="F99" s="109"/>
      <c r="G99" s="9">
        <v>230</v>
      </c>
      <c r="H99" s="109"/>
      <c r="I99" s="9">
        <v>0</v>
      </c>
      <c r="J99" s="109"/>
      <c r="K99" s="9">
        <v>0</v>
      </c>
      <c r="L99" s="109"/>
      <c r="M99" s="9">
        <f t="shared" si="3"/>
        <v>0</v>
      </c>
      <c r="N99" s="109"/>
      <c r="O99" s="9">
        <v>4717999660</v>
      </c>
      <c r="P99" s="9"/>
      <c r="Q99" s="9">
        <v>0</v>
      </c>
      <c r="R99" s="9"/>
      <c r="S99" s="9">
        <f t="shared" si="2"/>
        <v>4717999660</v>
      </c>
    </row>
    <row r="100" spans="1:19" ht="18">
      <c r="A100" s="109" t="s">
        <v>160</v>
      </c>
      <c r="B100" s="109"/>
      <c r="C100" s="109" t="s">
        <v>313</v>
      </c>
      <c r="D100" s="109"/>
      <c r="E100" s="9">
        <v>5158882</v>
      </c>
      <c r="F100" s="109"/>
      <c r="G100" s="9">
        <v>500</v>
      </c>
      <c r="H100" s="109"/>
      <c r="I100" s="9">
        <v>0</v>
      </c>
      <c r="J100" s="109"/>
      <c r="K100" s="9">
        <v>0</v>
      </c>
      <c r="L100" s="109"/>
      <c r="M100" s="9">
        <f t="shared" si="3"/>
        <v>0</v>
      </c>
      <c r="N100" s="109"/>
      <c r="O100" s="9">
        <v>2579441000</v>
      </c>
      <c r="P100" s="9"/>
      <c r="Q100" s="9">
        <v>0</v>
      </c>
      <c r="R100" s="9"/>
      <c r="S100" s="9">
        <f t="shared" si="2"/>
        <v>2579441000</v>
      </c>
    </row>
    <row r="101" spans="1:19" ht="18">
      <c r="A101" s="109" t="s">
        <v>128</v>
      </c>
      <c r="B101" s="109"/>
      <c r="C101" s="109" t="s">
        <v>313</v>
      </c>
      <c r="D101" s="109"/>
      <c r="E101" s="9">
        <v>6850928</v>
      </c>
      <c r="F101" s="109"/>
      <c r="G101" s="9">
        <v>3400</v>
      </c>
      <c r="H101" s="109"/>
      <c r="I101" s="9">
        <v>0</v>
      </c>
      <c r="J101" s="109"/>
      <c r="K101" s="9">
        <v>0</v>
      </c>
      <c r="L101" s="109"/>
      <c r="M101" s="9">
        <f t="shared" si="3"/>
        <v>0</v>
      </c>
      <c r="N101" s="109"/>
      <c r="O101" s="9">
        <v>23293155200</v>
      </c>
      <c r="P101" s="9"/>
      <c r="Q101" s="9">
        <v>0</v>
      </c>
      <c r="R101" s="9"/>
      <c r="S101" s="9">
        <f t="shared" si="2"/>
        <v>23293155200</v>
      </c>
    </row>
    <row r="102" spans="1:19" ht="18">
      <c r="A102" s="109" t="s">
        <v>170</v>
      </c>
      <c r="B102" s="109"/>
      <c r="C102" s="109" t="s">
        <v>313</v>
      </c>
      <c r="D102" s="109"/>
      <c r="E102" s="9">
        <v>26739259</v>
      </c>
      <c r="F102" s="109"/>
      <c r="G102" s="9">
        <v>936</v>
      </c>
      <c r="H102" s="109"/>
      <c r="I102" s="9">
        <v>0</v>
      </c>
      <c r="J102" s="109"/>
      <c r="K102" s="9">
        <v>0</v>
      </c>
      <c r="L102" s="109"/>
      <c r="M102" s="9">
        <f t="shared" si="3"/>
        <v>0</v>
      </c>
      <c r="N102" s="109"/>
      <c r="O102" s="9">
        <v>25027946424</v>
      </c>
      <c r="P102" s="9"/>
      <c r="Q102" s="9">
        <v>0</v>
      </c>
      <c r="R102" s="9"/>
      <c r="S102" s="9">
        <f t="shared" si="2"/>
        <v>25027946424</v>
      </c>
    </row>
    <row r="103" spans="1:19" ht="18">
      <c r="A103" s="109" t="s">
        <v>267</v>
      </c>
      <c r="B103" s="109"/>
      <c r="C103" s="109" t="s">
        <v>314</v>
      </c>
      <c r="D103" s="109"/>
      <c r="E103" s="9">
        <v>22476213</v>
      </c>
      <c r="F103" s="109"/>
      <c r="G103" s="9">
        <v>50</v>
      </c>
      <c r="H103" s="109"/>
      <c r="I103" s="9">
        <v>0</v>
      </c>
      <c r="J103" s="109"/>
      <c r="K103" s="9">
        <v>0</v>
      </c>
      <c r="L103" s="109"/>
      <c r="M103" s="9">
        <f t="shared" si="3"/>
        <v>0</v>
      </c>
      <c r="N103" s="109"/>
      <c r="O103" s="9">
        <v>1123810650</v>
      </c>
      <c r="P103" s="9"/>
      <c r="Q103" s="9">
        <v>0</v>
      </c>
      <c r="R103" s="9"/>
      <c r="S103" s="9">
        <f t="shared" si="2"/>
        <v>1123810650</v>
      </c>
    </row>
    <row r="104" spans="1:19" ht="18">
      <c r="A104" s="109" t="s">
        <v>153</v>
      </c>
      <c r="B104" s="109"/>
      <c r="C104" s="109" t="s">
        <v>314</v>
      </c>
      <c r="D104" s="109"/>
      <c r="E104" s="9">
        <v>3487273</v>
      </c>
      <c r="F104" s="109"/>
      <c r="G104" s="9">
        <v>400</v>
      </c>
      <c r="H104" s="109"/>
      <c r="I104" s="9">
        <v>0</v>
      </c>
      <c r="J104" s="109"/>
      <c r="K104" s="9">
        <v>0</v>
      </c>
      <c r="L104" s="109"/>
      <c r="M104" s="9">
        <f t="shared" si="3"/>
        <v>0</v>
      </c>
      <c r="N104" s="109"/>
      <c r="O104" s="9">
        <v>1394909200</v>
      </c>
      <c r="P104" s="9"/>
      <c r="Q104" s="9">
        <v>0</v>
      </c>
      <c r="R104" s="9"/>
      <c r="S104" s="9">
        <f t="shared" si="2"/>
        <v>1394909200</v>
      </c>
    </row>
    <row r="105" spans="1:19" ht="18">
      <c r="A105" s="109" t="s">
        <v>190</v>
      </c>
      <c r="B105" s="109"/>
      <c r="C105" s="109" t="s">
        <v>315</v>
      </c>
      <c r="D105" s="109"/>
      <c r="E105" s="9">
        <v>6129553</v>
      </c>
      <c r="F105" s="109"/>
      <c r="G105" s="9">
        <v>4984</v>
      </c>
      <c r="H105" s="109"/>
      <c r="I105" s="9">
        <v>0</v>
      </c>
      <c r="J105" s="109"/>
      <c r="K105" s="9">
        <v>0</v>
      </c>
      <c r="L105" s="109"/>
      <c r="M105" s="9">
        <f t="shared" si="3"/>
        <v>0</v>
      </c>
      <c r="N105" s="109"/>
      <c r="O105" s="9">
        <v>30549692152</v>
      </c>
      <c r="P105" s="9"/>
      <c r="Q105" s="9">
        <v>0</v>
      </c>
      <c r="R105" s="9"/>
      <c r="S105" s="9">
        <f t="shared" si="2"/>
        <v>30549692152</v>
      </c>
    </row>
    <row r="106" spans="1:19" ht="18">
      <c r="A106" s="109" t="s">
        <v>228</v>
      </c>
      <c r="B106" s="109"/>
      <c r="C106" s="109" t="s">
        <v>316</v>
      </c>
      <c r="D106" s="109"/>
      <c r="E106" s="9">
        <v>58200723</v>
      </c>
      <c r="F106" s="109"/>
      <c r="G106" s="9">
        <v>190</v>
      </c>
      <c r="H106" s="109"/>
      <c r="I106" s="9">
        <v>0</v>
      </c>
      <c r="J106" s="109"/>
      <c r="K106" s="9">
        <v>0</v>
      </c>
      <c r="L106" s="109"/>
      <c r="M106" s="9">
        <f t="shared" si="3"/>
        <v>0</v>
      </c>
      <c r="N106" s="109"/>
      <c r="O106" s="9">
        <v>11058137370</v>
      </c>
      <c r="P106" s="9"/>
      <c r="Q106" s="9">
        <v>0</v>
      </c>
      <c r="R106" s="9"/>
      <c r="S106" s="9">
        <f t="shared" si="2"/>
        <v>11058137370</v>
      </c>
    </row>
    <row r="107" spans="1:19" ht="18">
      <c r="A107" s="109" t="s">
        <v>215</v>
      </c>
      <c r="B107" s="109"/>
      <c r="C107" s="109" t="s">
        <v>316</v>
      </c>
      <c r="D107" s="109"/>
      <c r="E107" s="9">
        <v>8913943</v>
      </c>
      <c r="F107" s="109"/>
      <c r="G107" s="9">
        <v>20</v>
      </c>
      <c r="H107" s="109"/>
      <c r="I107" s="9">
        <v>0</v>
      </c>
      <c r="J107" s="109"/>
      <c r="K107" s="9">
        <v>0</v>
      </c>
      <c r="L107" s="109"/>
      <c r="M107" s="9">
        <f t="shared" si="3"/>
        <v>0</v>
      </c>
      <c r="N107" s="109"/>
      <c r="O107" s="9">
        <v>178278860</v>
      </c>
      <c r="P107" s="9"/>
      <c r="Q107" s="9">
        <v>0</v>
      </c>
      <c r="R107" s="9"/>
      <c r="S107" s="9">
        <f t="shared" si="2"/>
        <v>178278860</v>
      </c>
    </row>
    <row r="108" spans="1:19" ht="18">
      <c r="A108" s="109" t="s">
        <v>83</v>
      </c>
      <c r="B108" s="109"/>
      <c r="C108" s="109" t="s">
        <v>316</v>
      </c>
      <c r="D108" s="109"/>
      <c r="E108" s="9">
        <v>10293828</v>
      </c>
      <c r="F108" s="109"/>
      <c r="G108" s="9">
        <v>2390</v>
      </c>
      <c r="H108" s="109"/>
      <c r="I108" s="9">
        <v>0</v>
      </c>
      <c r="J108" s="109"/>
      <c r="K108" s="9">
        <v>0</v>
      </c>
      <c r="L108" s="109"/>
      <c r="M108" s="9">
        <f t="shared" si="3"/>
        <v>0</v>
      </c>
      <c r="N108" s="109"/>
      <c r="O108" s="9">
        <v>24602248920</v>
      </c>
      <c r="P108" s="9"/>
      <c r="Q108" s="9">
        <v>0</v>
      </c>
      <c r="R108" s="9"/>
      <c r="S108" s="9">
        <f t="shared" si="2"/>
        <v>24602248920</v>
      </c>
    </row>
    <row r="109" spans="1:19" ht="18">
      <c r="A109" s="109" t="s">
        <v>149</v>
      </c>
      <c r="B109" s="109"/>
      <c r="C109" s="109" t="s">
        <v>317</v>
      </c>
      <c r="D109" s="109"/>
      <c r="E109" s="9">
        <v>136210386</v>
      </c>
      <c r="F109" s="109"/>
      <c r="G109" s="9">
        <v>280</v>
      </c>
      <c r="H109" s="109"/>
      <c r="I109" s="9">
        <v>0</v>
      </c>
      <c r="J109" s="109"/>
      <c r="K109" s="9">
        <v>0</v>
      </c>
      <c r="L109" s="109"/>
      <c r="M109" s="9">
        <f t="shared" si="3"/>
        <v>0</v>
      </c>
      <c r="N109" s="109"/>
      <c r="O109" s="9">
        <v>38138908080</v>
      </c>
      <c r="P109" s="9"/>
      <c r="Q109" s="9">
        <v>0</v>
      </c>
      <c r="R109" s="9"/>
      <c r="S109" s="9">
        <f t="shared" si="2"/>
        <v>38138908080</v>
      </c>
    </row>
    <row r="110" spans="1:19" ht="18">
      <c r="A110" s="109" t="s">
        <v>217</v>
      </c>
      <c r="B110" s="109"/>
      <c r="C110" s="109" t="s">
        <v>317</v>
      </c>
      <c r="D110" s="109"/>
      <c r="E110" s="9">
        <v>16264506</v>
      </c>
      <c r="F110" s="109"/>
      <c r="G110" s="9">
        <v>142</v>
      </c>
      <c r="H110" s="109"/>
      <c r="I110" s="9">
        <v>0</v>
      </c>
      <c r="J110" s="109"/>
      <c r="K110" s="9">
        <v>0</v>
      </c>
      <c r="L110" s="109"/>
      <c r="M110" s="9">
        <f t="shared" si="3"/>
        <v>0</v>
      </c>
      <c r="N110" s="109"/>
      <c r="O110" s="9">
        <v>2309559852</v>
      </c>
      <c r="P110" s="9"/>
      <c r="Q110" s="9">
        <v>0</v>
      </c>
      <c r="R110" s="9"/>
      <c r="S110" s="9">
        <f t="shared" si="2"/>
        <v>2309559852</v>
      </c>
    </row>
    <row r="111" spans="1:19" ht="18">
      <c r="A111" s="109" t="s">
        <v>209</v>
      </c>
      <c r="B111" s="109"/>
      <c r="C111" s="109" t="s">
        <v>318</v>
      </c>
      <c r="D111" s="109"/>
      <c r="E111" s="9">
        <v>938619</v>
      </c>
      <c r="F111" s="109"/>
      <c r="G111" s="9">
        <v>330</v>
      </c>
      <c r="H111" s="109"/>
      <c r="I111" s="9">
        <v>0</v>
      </c>
      <c r="J111" s="109"/>
      <c r="K111" s="9">
        <v>0</v>
      </c>
      <c r="L111" s="109"/>
      <c r="M111" s="9">
        <f t="shared" si="3"/>
        <v>0</v>
      </c>
      <c r="N111" s="109"/>
      <c r="O111" s="9">
        <v>309744270</v>
      </c>
      <c r="P111" s="9"/>
      <c r="Q111" s="9">
        <v>0</v>
      </c>
      <c r="R111" s="9"/>
      <c r="S111" s="9">
        <f t="shared" si="2"/>
        <v>309744270</v>
      </c>
    </row>
    <row r="112" spans="1:19" ht="18">
      <c r="A112" s="109" t="s">
        <v>177</v>
      </c>
      <c r="B112" s="109"/>
      <c r="C112" s="109" t="s">
        <v>318</v>
      </c>
      <c r="D112" s="109"/>
      <c r="E112" s="9">
        <v>6737914</v>
      </c>
      <c r="F112" s="109"/>
      <c r="G112" s="9">
        <v>255</v>
      </c>
      <c r="H112" s="109"/>
      <c r="I112" s="9">
        <v>0</v>
      </c>
      <c r="J112" s="109"/>
      <c r="K112" s="9">
        <v>0</v>
      </c>
      <c r="L112" s="109"/>
      <c r="M112" s="9">
        <f t="shared" si="3"/>
        <v>0</v>
      </c>
      <c r="N112" s="109"/>
      <c r="O112" s="9">
        <v>1718168070</v>
      </c>
      <c r="P112" s="9"/>
      <c r="Q112" s="9">
        <v>0</v>
      </c>
      <c r="R112" s="9"/>
      <c r="S112" s="9">
        <f t="shared" si="2"/>
        <v>1718168070</v>
      </c>
    </row>
    <row r="113" spans="1:19" ht="18">
      <c r="A113" s="109" t="s">
        <v>201</v>
      </c>
      <c r="B113" s="109"/>
      <c r="C113" s="109" t="s">
        <v>318</v>
      </c>
      <c r="D113" s="109"/>
      <c r="E113" s="9">
        <v>4478917</v>
      </c>
      <c r="F113" s="109"/>
      <c r="G113" s="9">
        <v>320</v>
      </c>
      <c r="H113" s="109"/>
      <c r="I113" s="9">
        <v>0</v>
      </c>
      <c r="J113" s="109"/>
      <c r="K113" s="9">
        <v>0</v>
      </c>
      <c r="L113" s="109"/>
      <c r="M113" s="9">
        <f t="shared" si="3"/>
        <v>0</v>
      </c>
      <c r="N113" s="109"/>
      <c r="O113" s="9">
        <v>1433253440</v>
      </c>
      <c r="P113" s="9"/>
      <c r="Q113" s="9">
        <v>0</v>
      </c>
      <c r="R113" s="9"/>
      <c r="S113" s="9">
        <f t="shared" si="2"/>
        <v>1433253440</v>
      </c>
    </row>
    <row r="114" spans="1:19" ht="18">
      <c r="A114" s="109" t="s">
        <v>261</v>
      </c>
      <c r="B114" s="109"/>
      <c r="C114" s="109" t="s">
        <v>319</v>
      </c>
      <c r="D114" s="109"/>
      <c r="E114" s="9">
        <v>2709121</v>
      </c>
      <c r="F114" s="109"/>
      <c r="G114" s="9">
        <v>2400</v>
      </c>
      <c r="H114" s="109"/>
      <c r="I114" s="9">
        <v>0</v>
      </c>
      <c r="J114" s="109"/>
      <c r="K114" s="9">
        <v>0</v>
      </c>
      <c r="L114" s="109"/>
      <c r="M114" s="9">
        <f t="shared" si="3"/>
        <v>0</v>
      </c>
      <c r="N114" s="109"/>
      <c r="O114" s="9">
        <v>6501890400</v>
      </c>
      <c r="P114" s="9"/>
      <c r="Q114" s="9">
        <v>0</v>
      </c>
      <c r="R114" s="9"/>
      <c r="S114" s="9">
        <f t="shared" si="2"/>
        <v>6501890400</v>
      </c>
    </row>
    <row r="115" spans="1:19" ht="18">
      <c r="A115" s="109" t="s">
        <v>247</v>
      </c>
      <c r="B115" s="109"/>
      <c r="C115" s="109" t="s">
        <v>320</v>
      </c>
      <c r="D115" s="109"/>
      <c r="E115" s="9">
        <v>9268977</v>
      </c>
      <c r="F115" s="109"/>
      <c r="G115" s="9">
        <v>2350</v>
      </c>
      <c r="H115" s="109"/>
      <c r="I115" s="9">
        <v>0</v>
      </c>
      <c r="J115" s="109"/>
      <c r="K115" s="9">
        <v>0</v>
      </c>
      <c r="L115" s="109"/>
      <c r="M115" s="9">
        <f t="shared" si="3"/>
        <v>0</v>
      </c>
      <c r="N115" s="109"/>
      <c r="O115" s="9">
        <v>21782095950</v>
      </c>
      <c r="P115" s="9"/>
      <c r="Q115" s="9">
        <v>0</v>
      </c>
      <c r="R115" s="9"/>
      <c r="S115" s="9">
        <f t="shared" si="2"/>
        <v>21782095950</v>
      </c>
    </row>
    <row r="116" spans="1:19" ht="18">
      <c r="A116" s="109" t="s">
        <v>162</v>
      </c>
      <c r="B116" s="109"/>
      <c r="C116" s="109" t="s">
        <v>326</v>
      </c>
      <c r="D116" s="109"/>
      <c r="E116" s="9">
        <v>515452</v>
      </c>
      <c r="F116" s="109"/>
      <c r="G116" s="9">
        <v>2720</v>
      </c>
      <c r="H116" s="109"/>
      <c r="I116" s="9">
        <v>0</v>
      </c>
      <c r="J116" s="109"/>
      <c r="K116" s="9">
        <v>0</v>
      </c>
      <c r="L116" s="109"/>
      <c r="M116" s="9">
        <f t="shared" si="3"/>
        <v>0</v>
      </c>
      <c r="N116" s="109"/>
      <c r="O116" s="9">
        <v>1402029440</v>
      </c>
      <c r="P116" s="9"/>
      <c r="Q116" s="9">
        <v>0</v>
      </c>
      <c r="R116" s="9"/>
      <c r="S116" s="9">
        <f t="shared" si="2"/>
        <v>1402029440</v>
      </c>
    </row>
    <row r="117" spans="1:19" ht="18">
      <c r="A117" s="109" t="s">
        <v>152</v>
      </c>
      <c r="B117" s="109"/>
      <c r="C117" s="109" t="s">
        <v>327</v>
      </c>
      <c r="D117" s="109"/>
      <c r="E117" s="9">
        <v>358483</v>
      </c>
      <c r="F117" s="109"/>
      <c r="G117" s="9">
        <v>6500</v>
      </c>
      <c r="H117" s="109"/>
      <c r="I117" s="9">
        <v>0</v>
      </c>
      <c r="J117" s="109"/>
      <c r="K117" s="9">
        <v>0</v>
      </c>
      <c r="L117" s="109"/>
      <c r="M117" s="9">
        <f t="shared" si="3"/>
        <v>0</v>
      </c>
      <c r="N117" s="109"/>
      <c r="O117" s="9">
        <v>2330139500</v>
      </c>
      <c r="P117" s="9"/>
      <c r="Q117" s="9">
        <v>0</v>
      </c>
      <c r="R117" s="9"/>
      <c r="S117" s="9">
        <f t="shared" si="2"/>
        <v>2330139500</v>
      </c>
    </row>
    <row r="118" spans="1:19" ht="18">
      <c r="A118" s="109" t="s">
        <v>241</v>
      </c>
      <c r="B118" s="109"/>
      <c r="C118" s="109" t="s">
        <v>328</v>
      </c>
      <c r="D118" s="109"/>
      <c r="E118" s="9">
        <v>3838973</v>
      </c>
      <c r="F118" s="109"/>
      <c r="G118" s="9">
        <v>1100</v>
      </c>
      <c r="H118" s="109"/>
      <c r="I118" s="9">
        <v>0</v>
      </c>
      <c r="J118" s="109"/>
      <c r="K118" s="9">
        <v>0</v>
      </c>
      <c r="L118" s="109"/>
      <c r="M118" s="9">
        <f t="shared" si="3"/>
        <v>0</v>
      </c>
      <c r="N118" s="109"/>
      <c r="O118" s="9">
        <v>4222870300</v>
      </c>
      <c r="P118" s="9"/>
      <c r="Q118" s="9">
        <v>0</v>
      </c>
      <c r="R118" s="9"/>
      <c r="S118" s="9">
        <f t="shared" si="2"/>
        <v>4222870300</v>
      </c>
    </row>
    <row r="119" spans="1:19" ht="18">
      <c r="A119" s="109" t="s">
        <v>147</v>
      </c>
      <c r="B119" s="109"/>
      <c r="C119" s="109" t="s">
        <v>329</v>
      </c>
      <c r="D119" s="109"/>
      <c r="E119" s="9">
        <v>4484506</v>
      </c>
      <c r="F119" s="109"/>
      <c r="G119" s="9">
        <v>3800</v>
      </c>
      <c r="H119" s="109"/>
      <c r="I119" s="9">
        <v>0</v>
      </c>
      <c r="J119" s="109"/>
      <c r="K119" s="9">
        <v>0</v>
      </c>
      <c r="L119" s="109"/>
      <c r="M119" s="9">
        <f t="shared" si="3"/>
        <v>0</v>
      </c>
      <c r="N119" s="109"/>
      <c r="O119" s="9">
        <v>17041122800</v>
      </c>
      <c r="P119" s="9"/>
      <c r="Q119" s="9">
        <v>0</v>
      </c>
      <c r="R119" s="9"/>
      <c r="S119" s="9">
        <f t="shared" si="2"/>
        <v>17041122800</v>
      </c>
    </row>
    <row r="120" spans="1:19" ht="18">
      <c r="A120" s="109" t="s">
        <v>144</v>
      </c>
      <c r="B120" s="109"/>
      <c r="C120" s="109" t="s">
        <v>329</v>
      </c>
      <c r="D120" s="109"/>
      <c r="E120" s="9">
        <v>1507354</v>
      </c>
      <c r="F120" s="109"/>
      <c r="G120" s="9">
        <v>38000</v>
      </c>
      <c r="H120" s="109"/>
      <c r="I120" s="9">
        <v>0</v>
      </c>
      <c r="J120" s="109"/>
      <c r="K120" s="9">
        <v>0</v>
      </c>
      <c r="L120" s="109"/>
      <c r="M120" s="9">
        <f t="shared" si="3"/>
        <v>0</v>
      </c>
      <c r="N120" s="109"/>
      <c r="O120" s="9">
        <v>57279452000</v>
      </c>
      <c r="P120" s="9"/>
      <c r="Q120" s="9">
        <v>0</v>
      </c>
      <c r="R120" s="9"/>
      <c r="S120" s="9">
        <f t="shared" si="2"/>
        <v>57279452000</v>
      </c>
    </row>
    <row r="121" spans="1:19" ht="18">
      <c r="A121" s="109" t="s">
        <v>325</v>
      </c>
      <c r="B121" s="109"/>
      <c r="C121" s="109" t="s">
        <v>330</v>
      </c>
      <c r="D121" s="109"/>
      <c r="E121" s="9">
        <v>5580</v>
      </c>
      <c r="F121" s="109"/>
      <c r="G121" s="9">
        <v>23</v>
      </c>
      <c r="H121" s="109"/>
      <c r="I121" s="9">
        <v>0</v>
      </c>
      <c r="J121" s="109"/>
      <c r="K121" s="9">
        <v>0</v>
      </c>
      <c r="L121" s="109"/>
      <c r="M121" s="9">
        <f t="shared" si="3"/>
        <v>0</v>
      </c>
      <c r="N121" s="109"/>
      <c r="O121" s="9">
        <v>128340</v>
      </c>
      <c r="P121" s="9"/>
      <c r="Q121" s="9">
        <v>0</v>
      </c>
      <c r="R121" s="9"/>
      <c r="S121" s="9">
        <f t="shared" si="2"/>
        <v>128340</v>
      </c>
    </row>
    <row r="122" spans="1:19" ht="18">
      <c r="A122" s="109" t="s">
        <v>222</v>
      </c>
      <c r="B122" s="109"/>
      <c r="C122" s="109" t="s">
        <v>331</v>
      </c>
      <c r="D122" s="109"/>
      <c r="E122" s="9">
        <v>13831042</v>
      </c>
      <c r="F122" s="109"/>
      <c r="G122" s="9">
        <v>2000</v>
      </c>
      <c r="H122" s="109"/>
      <c r="I122" s="9">
        <v>0</v>
      </c>
      <c r="J122" s="109"/>
      <c r="K122" s="9">
        <v>0</v>
      </c>
      <c r="L122" s="109"/>
      <c r="M122" s="9">
        <f t="shared" si="3"/>
        <v>0</v>
      </c>
      <c r="N122" s="109"/>
      <c r="O122" s="9">
        <v>27662084000</v>
      </c>
      <c r="P122" s="9"/>
      <c r="Q122" s="9">
        <v>0</v>
      </c>
      <c r="R122" s="9"/>
      <c r="S122" s="9">
        <f t="shared" si="2"/>
        <v>27662084000</v>
      </c>
    </row>
    <row r="123" spans="1:19" ht="18">
      <c r="A123" s="109" t="s">
        <v>140</v>
      </c>
      <c r="B123" s="109"/>
      <c r="C123" s="109" t="s">
        <v>332</v>
      </c>
      <c r="D123" s="109"/>
      <c r="E123" s="9">
        <v>10686207</v>
      </c>
      <c r="F123" s="109"/>
      <c r="G123" s="9">
        <v>200</v>
      </c>
      <c r="H123" s="109"/>
      <c r="I123" s="9">
        <v>0</v>
      </c>
      <c r="J123" s="109"/>
      <c r="K123" s="9">
        <v>0</v>
      </c>
      <c r="L123" s="109"/>
      <c r="M123" s="9">
        <f t="shared" si="3"/>
        <v>0</v>
      </c>
      <c r="N123" s="109"/>
      <c r="O123" s="9">
        <v>2137241400</v>
      </c>
      <c r="P123" s="9"/>
      <c r="Q123" s="9">
        <v>0</v>
      </c>
      <c r="R123" s="9"/>
      <c r="S123" s="9">
        <f t="shared" si="2"/>
        <v>2137241400</v>
      </c>
    </row>
    <row r="124" spans="1:19" ht="18">
      <c r="A124" s="109" t="s">
        <v>90</v>
      </c>
      <c r="B124" s="109"/>
      <c r="C124" s="109" t="s">
        <v>321</v>
      </c>
      <c r="D124" s="109"/>
      <c r="E124" s="9">
        <v>26208516</v>
      </c>
      <c r="F124" s="109"/>
      <c r="G124" s="9">
        <v>450</v>
      </c>
      <c r="H124" s="109"/>
      <c r="I124" s="9">
        <v>0</v>
      </c>
      <c r="J124" s="109"/>
      <c r="K124" s="9">
        <v>0</v>
      </c>
      <c r="L124" s="109"/>
      <c r="M124" s="9">
        <f t="shared" si="3"/>
        <v>0</v>
      </c>
      <c r="N124" s="109"/>
      <c r="O124" s="9">
        <v>11793832200</v>
      </c>
      <c r="P124" s="9"/>
      <c r="Q124" s="9">
        <v>0</v>
      </c>
      <c r="R124" s="9"/>
      <c r="S124" s="9">
        <f t="shared" si="2"/>
        <v>11793832200</v>
      </c>
    </row>
    <row r="125" spans="1:19" ht="18">
      <c r="A125" s="109" t="s">
        <v>156</v>
      </c>
      <c r="B125" s="109"/>
      <c r="C125" s="109" t="s">
        <v>341</v>
      </c>
      <c r="D125" s="109"/>
      <c r="E125" s="9">
        <v>226237</v>
      </c>
      <c r="F125" s="109"/>
      <c r="G125" s="9">
        <v>70</v>
      </c>
      <c r="H125" s="109"/>
      <c r="I125" s="9">
        <v>0</v>
      </c>
      <c r="J125" s="109"/>
      <c r="K125" s="9">
        <v>0</v>
      </c>
      <c r="L125" s="109"/>
      <c r="M125" s="9">
        <f t="shared" si="3"/>
        <v>0</v>
      </c>
      <c r="N125" s="109"/>
      <c r="O125" s="9">
        <v>15836590</v>
      </c>
      <c r="P125" s="9"/>
      <c r="Q125" s="9">
        <v>0</v>
      </c>
      <c r="R125" s="9"/>
      <c r="S125" s="9">
        <f t="shared" si="2"/>
        <v>15836590</v>
      </c>
    </row>
    <row r="126" spans="1:19" ht="18">
      <c r="A126" s="109" t="s">
        <v>130</v>
      </c>
      <c r="B126" s="109"/>
      <c r="C126" s="109" t="s">
        <v>342</v>
      </c>
      <c r="D126" s="109"/>
      <c r="E126" s="9">
        <v>6466080</v>
      </c>
      <c r="F126" s="109"/>
      <c r="G126" s="9">
        <v>1050</v>
      </c>
      <c r="H126" s="109"/>
      <c r="I126" s="9">
        <v>0</v>
      </c>
      <c r="J126" s="109"/>
      <c r="K126" s="9">
        <v>0</v>
      </c>
      <c r="L126" s="109"/>
      <c r="M126" s="9">
        <f t="shared" si="3"/>
        <v>0</v>
      </c>
      <c r="N126" s="109"/>
      <c r="O126" s="9">
        <v>6789384000</v>
      </c>
      <c r="P126" s="9"/>
      <c r="Q126" s="9">
        <v>0</v>
      </c>
      <c r="R126" s="9"/>
      <c r="S126" s="9">
        <f t="shared" si="2"/>
        <v>6789384000</v>
      </c>
    </row>
    <row r="127" spans="1:19" ht="18">
      <c r="A127" s="109" t="s">
        <v>176</v>
      </c>
      <c r="B127" s="109"/>
      <c r="C127" s="109" t="s">
        <v>334</v>
      </c>
      <c r="D127" s="109"/>
      <c r="E127" s="9">
        <v>155639368</v>
      </c>
      <c r="F127" s="109"/>
      <c r="G127" s="9">
        <v>510</v>
      </c>
      <c r="H127" s="109"/>
      <c r="I127" s="9">
        <v>0</v>
      </c>
      <c r="J127" s="109"/>
      <c r="K127" s="9">
        <v>0</v>
      </c>
      <c r="L127" s="109"/>
      <c r="M127" s="9">
        <f t="shared" si="3"/>
        <v>0</v>
      </c>
      <c r="N127" s="109"/>
      <c r="O127" s="9">
        <v>79376077680</v>
      </c>
      <c r="P127" s="9"/>
      <c r="Q127" s="9">
        <v>0</v>
      </c>
      <c r="R127" s="9"/>
      <c r="S127" s="9">
        <f t="shared" si="2"/>
        <v>79376077680</v>
      </c>
    </row>
    <row r="128" spans="1:19" ht="18">
      <c r="A128" s="109" t="s">
        <v>92</v>
      </c>
      <c r="B128" s="109"/>
      <c r="C128" s="109" t="s">
        <v>334</v>
      </c>
      <c r="D128" s="109"/>
      <c r="E128" s="9">
        <v>183242600</v>
      </c>
      <c r="F128" s="109"/>
      <c r="G128" s="9">
        <v>190</v>
      </c>
      <c r="H128" s="109"/>
      <c r="I128" s="9">
        <v>0</v>
      </c>
      <c r="J128" s="109"/>
      <c r="K128" s="9">
        <v>0</v>
      </c>
      <c r="L128" s="109"/>
      <c r="M128" s="9">
        <f t="shared" si="3"/>
        <v>0</v>
      </c>
      <c r="N128" s="109"/>
      <c r="O128" s="9">
        <v>34816094000</v>
      </c>
      <c r="P128" s="9"/>
      <c r="Q128" s="9">
        <v>0</v>
      </c>
      <c r="R128" s="9"/>
      <c r="S128" s="9">
        <f t="shared" si="2"/>
        <v>34816094000</v>
      </c>
    </row>
    <row r="129" spans="1:22" ht="18">
      <c r="A129" s="109" t="s">
        <v>322</v>
      </c>
      <c r="B129" s="109"/>
      <c r="C129" s="109" t="s">
        <v>361</v>
      </c>
      <c r="D129" s="109"/>
      <c r="E129" s="9">
        <v>815367</v>
      </c>
      <c r="F129" s="109"/>
      <c r="G129" s="9">
        <v>2360</v>
      </c>
      <c r="H129" s="109"/>
      <c r="I129" s="9">
        <v>0</v>
      </c>
      <c r="J129" s="109"/>
      <c r="K129" s="9">
        <v>0</v>
      </c>
      <c r="L129" s="109"/>
      <c r="M129" s="9">
        <f t="shared" si="3"/>
        <v>0</v>
      </c>
      <c r="N129" s="109"/>
      <c r="O129" s="9">
        <v>1924266120</v>
      </c>
      <c r="P129" s="9"/>
      <c r="Q129" s="9">
        <v>-55052191</v>
      </c>
      <c r="R129" s="9"/>
      <c r="S129" s="9">
        <f t="shared" si="2"/>
        <v>1869213929</v>
      </c>
    </row>
    <row r="130" spans="1:22" ht="18">
      <c r="A130" s="109" t="s">
        <v>144</v>
      </c>
      <c r="B130" s="109"/>
      <c r="C130" s="109" t="s">
        <v>362</v>
      </c>
      <c r="D130" s="109"/>
      <c r="E130" s="9">
        <v>2498807</v>
      </c>
      <c r="F130" s="109"/>
      <c r="G130" s="9">
        <v>11000</v>
      </c>
      <c r="H130" s="109"/>
      <c r="I130" s="9">
        <v>0</v>
      </c>
      <c r="J130" s="109"/>
      <c r="K130" s="9">
        <v>0</v>
      </c>
      <c r="L130" s="109"/>
      <c r="M130" s="9">
        <f t="shared" si="3"/>
        <v>0</v>
      </c>
      <c r="N130" s="109"/>
      <c r="O130" s="9">
        <v>27486877000</v>
      </c>
      <c r="P130" s="9"/>
      <c r="Q130" s="9">
        <v>-1343007020</v>
      </c>
      <c r="R130" s="9"/>
      <c r="S130" s="9">
        <f t="shared" si="2"/>
        <v>26143869980</v>
      </c>
    </row>
    <row r="131" spans="1:22" ht="18">
      <c r="A131" s="109" t="s">
        <v>180</v>
      </c>
      <c r="B131" s="109"/>
      <c r="C131" s="109" t="s">
        <v>377</v>
      </c>
      <c r="D131" s="109"/>
      <c r="E131" s="9">
        <v>14853971</v>
      </c>
      <c r="F131" s="109"/>
      <c r="G131" s="9">
        <v>2260</v>
      </c>
      <c r="H131" s="109"/>
      <c r="I131" s="9">
        <v>33569974460</v>
      </c>
      <c r="J131" s="109"/>
      <c r="K131" s="9">
        <v>-2549618313</v>
      </c>
      <c r="L131" s="109"/>
      <c r="M131" s="9">
        <f t="shared" si="3"/>
        <v>31020356147</v>
      </c>
      <c r="N131" s="109"/>
      <c r="O131" s="9">
        <v>33569974460</v>
      </c>
      <c r="P131" s="9"/>
      <c r="Q131" s="9">
        <v>-2131768744</v>
      </c>
      <c r="R131" s="9"/>
      <c r="S131" s="9">
        <f t="shared" si="2"/>
        <v>31438205716</v>
      </c>
    </row>
    <row r="132" spans="1:22" ht="18">
      <c r="A132" s="109" t="s">
        <v>138</v>
      </c>
      <c r="B132" s="109"/>
      <c r="C132" s="109" t="s">
        <v>378</v>
      </c>
      <c r="D132" s="109"/>
      <c r="E132" s="9">
        <v>14202762</v>
      </c>
      <c r="F132" s="109"/>
      <c r="G132" s="9">
        <v>8700</v>
      </c>
      <c r="H132" s="109"/>
      <c r="I132" s="9">
        <v>123564029400</v>
      </c>
      <c r="J132" s="109"/>
      <c r="K132" s="9">
        <v>-9384609828</v>
      </c>
      <c r="L132" s="109"/>
      <c r="M132" s="9">
        <f>I132+K132</f>
        <v>114179419572</v>
      </c>
      <c r="N132" s="109"/>
      <c r="O132" s="9">
        <v>123562599209</v>
      </c>
      <c r="P132" s="9"/>
      <c r="Q132" s="9">
        <v>-8949364264</v>
      </c>
      <c r="R132" s="9"/>
      <c r="S132" s="9">
        <f>O132+Q132</f>
        <v>114613234945</v>
      </c>
    </row>
    <row r="133" spans="1:22" ht="28.5" customHeight="1" thickBot="1">
      <c r="A133" s="241" t="s">
        <v>77</v>
      </c>
      <c r="G133" s="19"/>
      <c r="I133" s="186">
        <f>SUM(I8:I132)</f>
        <v>157134003860</v>
      </c>
      <c r="J133" s="109"/>
      <c r="K133" s="186">
        <f>SUM(K8:K132)</f>
        <v>-11934228141</v>
      </c>
      <c r="L133" s="241"/>
      <c r="M133" s="186">
        <f>SUM(M8:M132)</f>
        <v>145199775719</v>
      </c>
      <c r="N133" s="241"/>
      <c r="O133" s="186">
        <f>SUM(O8:O132)</f>
        <v>1263054349944</v>
      </c>
      <c r="P133" s="241"/>
      <c r="Q133" s="186">
        <f>SUM(Q8:Q132)</f>
        <v>-12479192219</v>
      </c>
      <c r="R133" s="241"/>
      <c r="S133" s="186">
        <f>SUM(S8:S132)</f>
        <v>1250575157725</v>
      </c>
    </row>
    <row r="134" spans="1:22" ht="18" thickTop="1"/>
    <row r="135" spans="1:22">
      <c r="I135" s="242"/>
      <c r="K135" s="47"/>
      <c r="O135" s="242"/>
      <c r="Q135" s="47"/>
    </row>
    <row r="136" spans="1:22">
      <c r="V136" s="243"/>
    </row>
    <row r="199" spans="15:15">
      <c r="O199" s="238">
        <v>0</v>
      </c>
    </row>
    <row r="200" spans="15:15">
      <c r="O200" s="238">
        <v>0</v>
      </c>
    </row>
    <row r="201" spans="15:15">
      <c r="O201" s="238">
        <v>0</v>
      </c>
    </row>
    <row r="202" spans="15:15">
      <c r="O202" s="238">
        <v>0</v>
      </c>
    </row>
    <row r="203" spans="15:15">
      <c r="O203" s="238">
        <v>0</v>
      </c>
    </row>
    <row r="204" spans="15:15">
      <c r="O204" s="238">
        <v>0</v>
      </c>
    </row>
  </sheetData>
  <mergeCells count="9">
    <mergeCell ref="C6:G6"/>
    <mergeCell ref="I6:M6"/>
    <mergeCell ref="O6:S6"/>
    <mergeCell ref="A1:S1"/>
    <mergeCell ref="A2:S2"/>
    <mergeCell ref="A4:H4"/>
    <mergeCell ref="I4:P4"/>
    <mergeCell ref="Q4:S4"/>
    <mergeCell ref="A3:S3"/>
  </mergeCell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AA32"/>
  <sheetViews>
    <sheetView rightToLeft="1" view="pageBreakPreview" zoomScale="80" zoomScaleNormal="100" zoomScaleSheetLayoutView="80" workbookViewId="0">
      <selection activeCell="Q12" sqref="Q12"/>
    </sheetView>
  </sheetViews>
  <sheetFormatPr defaultColWidth="9.140625" defaultRowHeight="21.75"/>
  <cols>
    <col min="1" max="1" width="50.85546875" style="48" customWidth="1"/>
    <col min="2" max="2" width="15.5703125" style="48" bestFit="1" customWidth="1"/>
    <col min="3" max="3" width="0.85546875" style="48" customWidth="1"/>
    <col min="4" max="4" width="14" style="48" bestFit="1" customWidth="1"/>
    <col min="5" max="5" width="1.28515625" style="48" customWidth="1"/>
    <col min="6" max="6" width="12.42578125" style="48" customWidth="1"/>
    <col min="7" max="7" width="1" style="48" customWidth="1"/>
    <col min="8" max="8" width="25" style="18" bestFit="1" customWidth="1"/>
    <col min="9" max="9" width="0.85546875" style="18" customWidth="1"/>
    <col min="10" max="10" width="25" style="18" bestFit="1" customWidth="1"/>
    <col min="11" max="11" width="0.7109375" style="18" customWidth="1"/>
    <col min="12" max="12" width="23.140625" style="18" bestFit="1" customWidth="1"/>
    <col min="13" max="13" width="0.7109375" style="18" customWidth="1"/>
    <col min="14" max="14" width="23.140625" style="18" bestFit="1" customWidth="1"/>
    <col min="15" max="15" width="0.5703125" style="18" customWidth="1"/>
    <col min="16" max="16" width="17" style="18" bestFit="1" customWidth="1"/>
    <col min="17" max="17" width="0.5703125" style="18" customWidth="1"/>
    <col min="18" max="18" width="23.140625" style="18" bestFit="1" customWidth="1"/>
    <col min="19" max="19" width="14.28515625" style="103" bestFit="1" customWidth="1"/>
    <col min="20" max="20" width="15.85546875" style="103" bestFit="1" customWidth="1"/>
    <col min="21" max="21" width="11.28515625" style="103" bestFit="1" customWidth="1"/>
    <col min="22" max="22" width="14.42578125" style="103" bestFit="1" customWidth="1"/>
    <col min="23" max="27" width="9.140625" style="103"/>
    <col min="28" max="16384" width="9.140625" style="48"/>
  </cols>
  <sheetData>
    <row r="1" spans="1:27" ht="24.75">
      <c r="A1" s="286" t="str">
        <f>سپرده!A1</f>
        <v>صندوق سرمایه گذاری سهامی اهرمی شاخصی کیان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27" ht="24.75">
      <c r="A2" s="286" t="s">
        <v>51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7" ht="24.75">
      <c r="A3" s="286" t="str">
        <f>درآمدها!A3</f>
        <v>برای ماه منتهی به 1404/10/30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27" ht="24.7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7" ht="24.75" customHeight="1">
      <c r="A5" s="294" t="s">
        <v>115</v>
      </c>
      <c r="B5" s="294"/>
      <c r="C5" s="294"/>
      <c r="D5" s="294"/>
      <c r="E5" s="294"/>
      <c r="F5" s="294"/>
      <c r="G5" s="294"/>
      <c r="H5" s="294"/>
      <c r="I5" s="15"/>
      <c r="J5" s="16"/>
      <c r="K5" s="16"/>
      <c r="L5" s="16"/>
      <c r="M5" s="16"/>
      <c r="N5" s="16"/>
      <c r="O5" s="16"/>
      <c r="P5" s="16"/>
      <c r="Q5" s="16"/>
      <c r="R5" s="16"/>
    </row>
    <row r="6" spans="1:27" ht="46.5" customHeight="1" thickBot="1">
      <c r="A6" s="55"/>
      <c r="B6" s="112"/>
      <c r="C6" s="112"/>
      <c r="D6" s="112"/>
      <c r="E6" s="112"/>
      <c r="F6" s="112"/>
      <c r="G6" s="113"/>
      <c r="H6" s="345" t="str">
        <f>'درآمد سرمایه گذاری در شمش '!C7</f>
        <v>طی دی ماه</v>
      </c>
      <c r="I6" s="345"/>
      <c r="J6" s="345"/>
      <c r="K6" s="345"/>
      <c r="L6" s="345"/>
      <c r="M6" s="16"/>
      <c r="N6" s="345" t="str">
        <f>'درآمد سرمایه گذاری در شمش '!M7</f>
        <v>از ابتدای سال مالی تا پایان دی ماه</v>
      </c>
      <c r="O6" s="345"/>
      <c r="P6" s="345"/>
      <c r="Q6" s="345"/>
      <c r="R6" s="345"/>
    </row>
    <row r="7" spans="1:27" ht="46.5" customHeight="1" thickBot="1">
      <c r="A7" s="57" t="s">
        <v>33</v>
      </c>
      <c r="B7" s="58" t="s">
        <v>36</v>
      </c>
      <c r="C7" s="113"/>
      <c r="D7" s="58" t="s">
        <v>20</v>
      </c>
      <c r="E7" s="113"/>
      <c r="F7" s="58" t="s">
        <v>103</v>
      </c>
      <c r="G7" s="56"/>
      <c r="H7" s="17" t="s">
        <v>52</v>
      </c>
      <c r="I7" s="102"/>
      <c r="J7" s="17" t="s">
        <v>35</v>
      </c>
      <c r="K7" s="102"/>
      <c r="L7" s="17" t="s">
        <v>37</v>
      </c>
      <c r="M7" s="16"/>
      <c r="N7" s="17" t="s">
        <v>52</v>
      </c>
      <c r="O7" s="102"/>
      <c r="P7" s="17" t="s">
        <v>35</v>
      </c>
      <c r="Q7" s="102"/>
      <c r="R7" s="17" t="s">
        <v>37</v>
      </c>
      <c r="S7" s="104"/>
      <c r="T7" s="105"/>
      <c r="U7" s="106"/>
    </row>
    <row r="8" spans="1:27" s="49" customFormat="1" ht="46.5" customHeight="1">
      <c r="A8" s="62"/>
      <c r="B8" s="9"/>
      <c r="C8" s="113"/>
      <c r="D8" s="9"/>
      <c r="E8" s="56"/>
      <c r="F8" s="9"/>
      <c r="G8" s="56"/>
      <c r="H8" s="9"/>
      <c r="I8" s="28"/>
      <c r="J8" s="28"/>
      <c r="K8" s="28"/>
      <c r="L8" s="28"/>
      <c r="M8" s="28"/>
      <c r="N8" s="28"/>
      <c r="O8" s="28"/>
      <c r="P8" s="28"/>
      <c r="Q8" s="28"/>
      <c r="R8" s="28"/>
      <c r="S8" s="103"/>
      <c r="T8" s="107"/>
      <c r="U8" s="103"/>
      <c r="V8" s="103"/>
      <c r="W8" s="103"/>
      <c r="X8" s="103"/>
      <c r="Y8" s="103"/>
      <c r="Z8" s="103"/>
      <c r="AA8" s="103"/>
    </row>
    <row r="9" spans="1:27" ht="46.5" customHeight="1" thickBot="1">
      <c r="A9" s="62"/>
      <c r="B9" s="28"/>
      <c r="C9" s="113"/>
      <c r="D9" s="114"/>
      <c r="E9" s="56"/>
      <c r="F9" s="115"/>
      <c r="G9" s="56"/>
      <c r="H9" s="186">
        <f>SUM(H8:H8)</f>
        <v>0</v>
      </c>
      <c r="I9" s="159"/>
      <c r="J9" s="64">
        <f>SUM(J8:J8)</f>
        <v>0</v>
      </c>
      <c r="K9" s="159"/>
      <c r="L9" s="64">
        <f>SUM(L8:L8)</f>
        <v>0</v>
      </c>
      <c r="M9" s="159"/>
      <c r="N9" s="64">
        <f>SUM(N8:N8)</f>
        <v>0</v>
      </c>
      <c r="O9" s="159"/>
      <c r="P9" s="64">
        <f>SUM(P8:P8)</f>
        <v>0</v>
      </c>
      <c r="Q9" s="187" t="e">
        <f>SUM(#REF!)</f>
        <v>#REF!</v>
      </c>
      <c r="R9" s="64">
        <f>SUM(R8:R8)</f>
        <v>0</v>
      </c>
    </row>
    <row r="10" spans="1:27" ht="47.45" customHeight="1" thickTop="1">
      <c r="B10" s="28"/>
      <c r="C10" s="113"/>
      <c r="D10" s="114"/>
      <c r="E10" s="56"/>
      <c r="F10" s="115"/>
      <c r="G10" s="56"/>
      <c r="I10" s="49"/>
      <c r="K10" s="49"/>
      <c r="M10" s="49"/>
      <c r="O10" s="49"/>
    </row>
    <row r="11" spans="1:27" ht="24">
      <c r="B11" s="56"/>
      <c r="C11" s="56"/>
      <c r="D11" s="56"/>
      <c r="E11" s="56"/>
      <c r="F11" s="56"/>
      <c r="I11" s="49"/>
      <c r="K11" s="49"/>
      <c r="M11" s="49"/>
      <c r="O11" s="49"/>
    </row>
    <row r="12" spans="1:27">
      <c r="H12" s="47"/>
      <c r="I12" s="49"/>
      <c r="K12" s="49"/>
      <c r="M12" s="49"/>
    </row>
    <row r="13" spans="1:27" s="1" customFormat="1" ht="24">
      <c r="B13" s="48"/>
      <c r="C13" s="48"/>
      <c r="D13" s="48"/>
      <c r="E13" s="48"/>
      <c r="F13" s="48"/>
      <c r="G13" s="56"/>
      <c r="H13" s="53"/>
      <c r="J13" s="54"/>
      <c r="L13" s="19"/>
      <c r="N13" s="20"/>
      <c r="P13" s="53"/>
      <c r="R13" s="9"/>
      <c r="S13" s="103"/>
      <c r="T13" s="103"/>
      <c r="U13" s="103"/>
      <c r="V13" s="103"/>
      <c r="W13" s="103"/>
      <c r="X13" s="103"/>
      <c r="Y13" s="103"/>
      <c r="Z13" s="103"/>
      <c r="AA13" s="103"/>
    </row>
    <row r="14" spans="1:27" s="1" customFormat="1" ht="24">
      <c r="B14" s="56"/>
      <c r="C14" s="56"/>
      <c r="D14" s="56"/>
      <c r="E14" s="56"/>
      <c r="F14" s="56"/>
      <c r="G14" s="56"/>
      <c r="H14" s="21"/>
      <c r="I14" s="52"/>
      <c r="J14" s="52"/>
      <c r="L14" s="19"/>
      <c r="N14" s="21"/>
      <c r="P14" s="52"/>
      <c r="R14" s="9"/>
      <c r="S14" s="103"/>
      <c r="T14" s="103"/>
      <c r="U14" s="103"/>
      <c r="V14" s="103"/>
      <c r="W14" s="103"/>
      <c r="X14" s="103"/>
      <c r="Y14" s="103"/>
      <c r="Z14" s="103"/>
      <c r="AA14" s="103"/>
    </row>
    <row r="15" spans="1:27" ht="24">
      <c r="B15" s="56"/>
      <c r="C15" s="56"/>
      <c r="D15" s="56"/>
      <c r="E15" s="56"/>
      <c r="F15" s="56"/>
      <c r="G15" s="56"/>
      <c r="H15" s="12"/>
      <c r="I15" s="49"/>
      <c r="K15" s="49"/>
      <c r="L15" s="9"/>
      <c r="N15" s="12"/>
      <c r="R15" s="9"/>
    </row>
    <row r="16" spans="1:27" ht="24">
      <c r="B16" s="56"/>
      <c r="C16" s="56"/>
      <c r="D16" s="56"/>
      <c r="E16" s="56"/>
      <c r="F16" s="56"/>
      <c r="G16" s="56"/>
      <c r="H16" s="12"/>
      <c r="K16" s="49"/>
      <c r="L16" s="9"/>
      <c r="N16" s="22"/>
      <c r="R16" s="9"/>
    </row>
    <row r="17" spans="2:21" ht="24">
      <c r="B17" s="56"/>
      <c r="C17" s="56"/>
      <c r="D17" s="56"/>
      <c r="E17" s="56"/>
      <c r="F17" s="56"/>
      <c r="G17" s="56"/>
      <c r="L17" s="9"/>
      <c r="R17" s="9"/>
    </row>
    <row r="18" spans="2:21" ht="24">
      <c r="B18" s="56"/>
      <c r="C18" s="56"/>
      <c r="D18" s="56"/>
      <c r="E18" s="56"/>
      <c r="F18" s="110"/>
      <c r="G18" s="56"/>
      <c r="L18" s="9"/>
      <c r="R18" s="9"/>
    </row>
    <row r="19" spans="2:21" ht="24">
      <c r="B19" s="56"/>
      <c r="C19" s="56"/>
      <c r="D19" s="56"/>
      <c r="E19" s="56"/>
      <c r="F19" s="111"/>
      <c r="G19" s="56"/>
      <c r="L19" s="9"/>
      <c r="R19" s="9"/>
    </row>
    <row r="20" spans="2:21" ht="24">
      <c r="B20" s="56"/>
      <c r="C20" s="56"/>
      <c r="D20" s="56"/>
      <c r="E20" s="56"/>
      <c r="F20" s="111"/>
      <c r="G20" s="56"/>
      <c r="L20" s="9"/>
      <c r="R20" s="9"/>
    </row>
    <row r="21" spans="2:21" ht="24">
      <c r="B21" s="56"/>
      <c r="C21" s="56"/>
      <c r="D21" s="56"/>
      <c r="E21" s="56"/>
      <c r="F21" s="56"/>
      <c r="G21" s="56"/>
    </row>
    <row r="22" spans="2:21" ht="24">
      <c r="B22" s="56"/>
      <c r="C22" s="56"/>
      <c r="D22" s="56"/>
      <c r="E22" s="56"/>
      <c r="F22" s="56"/>
      <c r="G22" s="56"/>
    </row>
    <row r="23" spans="2:21" ht="24">
      <c r="B23" s="56"/>
      <c r="C23" s="56"/>
      <c r="D23" s="56"/>
      <c r="E23" s="56"/>
      <c r="F23" s="56"/>
      <c r="G23" s="56"/>
    </row>
    <row r="24" spans="2:21" ht="24">
      <c r="B24" s="56"/>
      <c r="C24" s="56"/>
      <c r="D24" s="56"/>
      <c r="E24" s="56"/>
      <c r="F24" s="56"/>
      <c r="G24" s="56"/>
    </row>
    <row r="25" spans="2:21" ht="24">
      <c r="B25" s="56"/>
      <c r="C25" s="56"/>
      <c r="D25" s="56"/>
      <c r="E25" s="56"/>
      <c r="F25" s="56"/>
      <c r="G25" s="56"/>
    </row>
    <row r="26" spans="2:21" ht="24">
      <c r="B26" s="56"/>
      <c r="C26" s="56"/>
      <c r="D26" s="56"/>
      <c r="E26" s="56"/>
      <c r="F26" s="56"/>
      <c r="G26" s="56"/>
    </row>
    <row r="27" spans="2:21" ht="24">
      <c r="B27" s="56"/>
      <c r="C27" s="56"/>
      <c r="D27" s="56"/>
      <c r="E27" s="56"/>
      <c r="F27" s="56"/>
      <c r="G27" s="56"/>
    </row>
    <row r="28" spans="2:21" ht="24">
      <c r="B28" s="56"/>
      <c r="C28" s="56"/>
      <c r="D28" s="56"/>
      <c r="E28" s="56"/>
      <c r="F28" s="56"/>
    </row>
    <row r="32" spans="2:21" ht="24">
      <c r="U32" s="28"/>
    </row>
  </sheetData>
  <mergeCells count="6">
    <mergeCell ref="H6:L6"/>
    <mergeCell ref="N6:R6"/>
    <mergeCell ref="A1:R1"/>
    <mergeCell ref="A2:R2"/>
    <mergeCell ref="A3:R3"/>
    <mergeCell ref="A5:H5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13B0-99DB-428E-B20C-7862B133BC29}">
  <sheetPr>
    <tabColor rgb="FF92D050"/>
    <pageSetUpPr fitToPage="1"/>
  </sheetPr>
  <dimension ref="A1:S16"/>
  <sheetViews>
    <sheetView rightToLeft="1" view="pageBreakPreview" topLeftCell="A10" zoomScale="80" zoomScaleNormal="100" zoomScaleSheetLayoutView="80" workbookViewId="0">
      <selection activeCell="J15" sqref="J15"/>
    </sheetView>
  </sheetViews>
  <sheetFormatPr defaultColWidth="9.140625" defaultRowHeight="18"/>
  <cols>
    <col min="1" max="1" width="48" style="48" bestFit="1" customWidth="1"/>
    <col min="2" max="2" width="18.5703125" style="18" bestFit="1" customWidth="1"/>
    <col min="3" max="3" width="0.85546875" style="18" customWidth="1"/>
    <col min="4" max="4" width="19.5703125" style="18" bestFit="1" customWidth="1"/>
    <col min="5" max="5" width="0.7109375" style="18" customWidth="1"/>
    <col min="6" max="6" width="21.28515625" style="18" bestFit="1" customWidth="1"/>
    <col min="7" max="7" width="0.7109375" style="18" customWidth="1"/>
    <col min="8" max="8" width="18.5703125" style="18" bestFit="1" customWidth="1"/>
    <col min="9" max="9" width="0.5703125" style="18" customWidth="1"/>
    <col min="10" max="10" width="19.5703125" style="18" bestFit="1" customWidth="1"/>
    <col min="11" max="11" width="0.85546875" style="18" customWidth="1"/>
    <col min="12" max="12" width="21.28515625" style="18" bestFit="1" customWidth="1"/>
    <col min="13" max="13" width="51.5703125" style="125" bestFit="1" customWidth="1"/>
    <col min="14" max="14" width="12.42578125" style="125" bestFit="1" customWidth="1"/>
    <col min="15" max="16" width="9.140625" style="125"/>
    <col min="17" max="16384" width="9.140625" style="48"/>
  </cols>
  <sheetData>
    <row r="1" spans="1:19" ht="24.75">
      <c r="A1" s="286" t="str">
        <f>سپرده!A1</f>
        <v>صندوق سرمایه گذاری سهامی اهرمی شاخصی کیان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9" ht="24.75">
      <c r="A2" s="286" t="s">
        <v>51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9" ht="24.75">
      <c r="A3" s="286" t="str">
        <f>' سهام '!A3</f>
        <v>برای ماه منتهی به 1404/10/30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</row>
    <row r="4" spans="1:19" ht="24.7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9" ht="24.75">
      <c r="A5" s="294" t="s">
        <v>112</v>
      </c>
      <c r="B5" s="294"/>
      <c r="C5" s="15"/>
      <c r="D5" s="16"/>
      <c r="E5" s="16"/>
      <c r="F5" s="16"/>
      <c r="G5" s="16"/>
      <c r="H5" s="16"/>
      <c r="I5" s="16"/>
      <c r="J5" s="16"/>
      <c r="K5" s="16"/>
      <c r="L5" s="16"/>
    </row>
    <row r="6" spans="1:19" ht="24.75" customHeight="1" thickBot="1">
      <c r="A6" s="55"/>
      <c r="B6" s="345" t="str">
        <f>'درآمد سرمایه گذاری در شمش '!C7</f>
        <v>طی دی ماه</v>
      </c>
      <c r="C6" s="345"/>
      <c r="D6" s="345"/>
      <c r="E6" s="345"/>
      <c r="F6" s="345"/>
      <c r="G6" s="16"/>
      <c r="H6" s="345" t="str">
        <f>'درآمد سرمایه گذاری در شمش '!M7</f>
        <v>از ابتدای سال مالی تا پایان دی ماه</v>
      </c>
      <c r="I6" s="345"/>
      <c r="J6" s="345"/>
      <c r="K6" s="345"/>
      <c r="L6" s="345"/>
    </row>
    <row r="7" spans="1:19" ht="46.5" customHeight="1" thickBot="1">
      <c r="A7" s="57" t="s">
        <v>33</v>
      </c>
      <c r="B7" s="17" t="s">
        <v>52</v>
      </c>
      <c r="C7" s="102"/>
      <c r="D7" s="17" t="s">
        <v>35</v>
      </c>
      <c r="E7" s="102"/>
      <c r="F7" s="17" t="s">
        <v>37</v>
      </c>
      <c r="G7" s="16"/>
      <c r="H7" s="17" t="s">
        <v>52</v>
      </c>
      <c r="I7" s="102"/>
      <c r="J7" s="17" t="s">
        <v>35</v>
      </c>
      <c r="K7" s="102"/>
      <c r="L7" s="17" t="s">
        <v>37</v>
      </c>
    </row>
    <row r="8" spans="1:19" s="49" customFormat="1" ht="46.5" customHeight="1">
      <c r="A8" s="62" t="s">
        <v>348</v>
      </c>
      <c r="B8" s="28">
        <v>34041</v>
      </c>
      <c r="C8" s="28"/>
      <c r="D8" s="28">
        <v>0</v>
      </c>
      <c r="E8" s="28"/>
      <c r="F8" s="28">
        <f>B8+D8</f>
        <v>34041</v>
      </c>
      <c r="G8" s="28"/>
      <c r="H8" s="28">
        <v>297987</v>
      </c>
      <c r="I8" s="28"/>
      <c r="J8" s="28">
        <v>0</v>
      </c>
      <c r="K8" s="28"/>
      <c r="L8" s="28">
        <f>H8+J8</f>
        <v>297987</v>
      </c>
      <c r="M8" s="198"/>
      <c r="N8" s="198"/>
      <c r="O8" s="126"/>
      <c r="R8" s="126"/>
      <c r="S8" s="127"/>
    </row>
    <row r="9" spans="1:19" s="49" customFormat="1" ht="46.5" customHeight="1">
      <c r="A9" s="62" t="s">
        <v>349</v>
      </c>
      <c r="B9" s="28">
        <v>0</v>
      </c>
      <c r="C9" s="28"/>
      <c r="D9" s="28">
        <v>0</v>
      </c>
      <c r="E9" s="28"/>
      <c r="F9" s="28">
        <f t="shared" ref="F9:F12" si="0">B9+D9</f>
        <v>0</v>
      </c>
      <c r="G9" s="28"/>
      <c r="H9" s="28">
        <v>34944</v>
      </c>
      <c r="I9" s="28"/>
      <c r="J9" s="28">
        <v>0</v>
      </c>
      <c r="K9" s="28"/>
      <c r="L9" s="28">
        <f t="shared" ref="L9:L12" si="1">H9+J9</f>
        <v>34944</v>
      </c>
      <c r="M9" s="198"/>
      <c r="N9" s="198"/>
      <c r="O9" s="126"/>
      <c r="R9" s="126"/>
      <c r="S9" s="127"/>
    </row>
    <row r="10" spans="1:19" s="49" customFormat="1" ht="46.5" customHeight="1">
      <c r="A10" s="62" t="s">
        <v>108</v>
      </c>
      <c r="B10" s="28">
        <v>18750457</v>
      </c>
      <c r="C10" s="28"/>
      <c r="D10" s="28">
        <v>0</v>
      </c>
      <c r="E10" s="28"/>
      <c r="F10" s="28">
        <f t="shared" si="0"/>
        <v>18750457</v>
      </c>
      <c r="G10" s="28"/>
      <c r="H10" s="28">
        <v>273457674</v>
      </c>
      <c r="I10" s="28"/>
      <c r="J10" s="28">
        <v>0</v>
      </c>
      <c r="K10" s="28"/>
      <c r="L10" s="28">
        <f t="shared" si="1"/>
        <v>273457674</v>
      </c>
      <c r="M10" s="198"/>
      <c r="N10" s="198"/>
      <c r="O10" s="126"/>
      <c r="R10" s="126"/>
      <c r="S10" s="127"/>
    </row>
    <row r="11" spans="1:19" s="49" customFormat="1" ht="46.5" customHeight="1">
      <c r="A11" s="62" t="s">
        <v>350</v>
      </c>
      <c r="B11" s="28">
        <v>11307218</v>
      </c>
      <c r="C11" s="28"/>
      <c r="D11" s="28">
        <v>0</v>
      </c>
      <c r="E11" s="28"/>
      <c r="F11" s="28">
        <f t="shared" si="0"/>
        <v>11307218</v>
      </c>
      <c r="G11" s="28"/>
      <c r="H11" s="28">
        <v>4868566851</v>
      </c>
      <c r="I11" s="28"/>
      <c r="J11" s="28">
        <v>0</v>
      </c>
      <c r="K11" s="28"/>
      <c r="L11" s="28">
        <f t="shared" si="1"/>
        <v>4868566851</v>
      </c>
      <c r="M11" s="198"/>
      <c r="N11" s="198"/>
      <c r="O11" s="126"/>
      <c r="R11" s="126"/>
      <c r="S11" s="127"/>
    </row>
    <row r="12" spans="1:19" s="49" customFormat="1" ht="46.5" customHeight="1">
      <c r="A12" s="62" t="s">
        <v>381</v>
      </c>
      <c r="B12" s="28">
        <v>5666</v>
      </c>
      <c r="C12" s="28"/>
      <c r="D12" s="28">
        <v>0</v>
      </c>
      <c r="E12" s="28"/>
      <c r="F12" s="28">
        <f t="shared" si="0"/>
        <v>5666</v>
      </c>
      <c r="G12" s="28"/>
      <c r="H12" s="28">
        <v>20098</v>
      </c>
      <c r="I12" s="28"/>
      <c r="J12" s="28">
        <v>0</v>
      </c>
      <c r="K12" s="28"/>
      <c r="L12" s="28">
        <f t="shared" si="1"/>
        <v>20098</v>
      </c>
      <c r="M12" s="198"/>
      <c r="N12" s="198"/>
      <c r="O12" s="126"/>
      <c r="R12" s="126"/>
      <c r="S12" s="127"/>
    </row>
    <row r="13" spans="1:19" s="49" customFormat="1" ht="46.5" customHeight="1">
      <c r="A13" s="62" t="s">
        <v>349</v>
      </c>
      <c r="B13" s="28">
        <v>3818</v>
      </c>
      <c r="C13" s="28"/>
      <c r="D13" s="28"/>
      <c r="E13" s="28"/>
      <c r="F13" s="28">
        <f>B13+D13</f>
        <v>3818</v>
      </c>
      <c r="G13" s="28"/>
      <c r="H13" s="28">
        <v>5986</v>
      </c>
      <c r="I13" s="28"/>
      <c r="J13" s="28"/>
      <c r="K13" s="28"/>
      <c r="L13" s="28">
        <f>H13+J13</f>
        <v>5986</v>
      </c>
      <c r="M13" s="198"/>
      <c r="N13" s="198"/>
      <c r="O13" s="126"/>
      <c r="R13" s="126"/>
      <c r="S13" s="127"/>
    </row>
    <row r="14" spans="1:19" ht="24.75" thickBot="1">
      <c r="B14" s="64">
        <f>SUM(B8:B13)</f>
        <v>30101200</v>
      </c>
      <c r="C14" s="159"/>
      <c r="D14" s="64">
        <f>SUM(D8:D8)</f>
        <v>0</v>
      </c>
      <c r="E14" s="159"/>
      <c r="F14" s="64">
        <f>SUM(F8:F13)</f>
        <v>30101200</v>
      </c>
      <c r="G14" s="159"/>
      <c r="H14" s="64">
        <f>SUM(H8:H13)</f>
        <v>5142383540</v>
      </c>
      <c r="I14" s="159"/>
      <c r="J14" s="64">
        <f>SUM(J8:J8)</f>
        <v>0</v>
      </c>
      <c r="K14" s="187"/>
      <c r="L14" s="64">
        <f>SUM(L8:L13)</f>
        <v>5142383540</v>
      </c>
    </row>
    <row r="15" spans="1:19" ht="22.5" thickTop="1">
      <c r="C15" s="49"/>
      <c r="E15" s="49"/>
      <c r="G15" s="49"/>
      <c r="I15" s="49"/>
    </row>
    <row r="16" spans="1:19" s="56" customFormat="1" ht="24">
      <c r="A16" s="48"/>
      <c r="B16" s="18"/>
      <c r="C16" s="49"/>
      <c r="D16" s="18"/>
      <c r="E16" s="49"/>
      <c r="F16" s="18"/>
      <c r="G16" s="49"/>
      <c r="H16" s="18"/>
      <c r="I16" s="49"/>
      <c r="J16" s="18"/>
      <c r="K16" s="18"/>
      <c r="L16" s="18"/>
      <c r="M16" s="199"/>
      <c r="N16" s="199"/>
      <c r="O16" s="199"/>
      <c r="P16" s="199"/>
    </row>
  </sheetData>
  <autoFilter ref="A7:L7" xr:uid="{00000000-0009-0000-0000-000005000000}">
    <sortState xmlns:xlrd2="http://schemas.microsoft.com/office/spreadsheetml/2017/richdata2" ref="A8:L15">
      <sortCondition descending="1" ref="L7"/>
    </sortState>
  </autoFilter>
  <mergeCells count="6">
    <mergeCell ref="A1:L1"/>
    <mergeCell ref="A2:L2"/>
    <mergeCell ref="A3:L3"/>
    <mergeCell ref="A5:B5"/>
    <mergeCell ref="B6:F6"/>
    <mergeCell ref="H6:L6"/>
  </mergeCells>
  <printOptions horizontalCentered="1"/>
  <pageMargins left="0.25" right="0.25" top="0.75" bottom="0.75" header="0.3" footer="0.3"/>
  <pageSetup paperSize="9" scale="8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  <pageSetUpPr fitToPage="1"/>
  </sheetPr>
  <dimension ref="A1:AS218"/>
  <sheetViews>
    <sheetView rightToLeft="1" view="pageBreakPreview" topLeftCell="A180" zoomScale="85" zoomScaleNormal="100" zoomScaleSheetLayoutView="85" workbookViewId="0">
      <selection activeCell="A111" sqref="A1:XFD1048576"/>
    </sheetView>
  </sheetViews>
  <sheetFormatPr defaultColWidth="9.140625" defaultRowHeight="17.25"/>
  <cols>
    <col min="1" max="1" width="31.7109375" style="1" customWidth="1"/>
    <col min="2" max="2" width="1.140625" style="1" customWidth="1"/>
    <col min="3" max="3" width="15.42578125" style="1" customWidth="1"/>
    <col min="4" max="4" width="0.85546875" style="1" customWidth="1"/>
    <col min="5" max="5" width="23.28515625" style="13" customWidth="1"/>
    <col min="6" max="6" width="0.5703125" style="13" customWidth="1"/>
    <col min="7" max="7" width="22.140625" style="13" customWidth="1"/>
    <col min="8" max="8" width="0.85546875" style="13" customWidth="1"/>
    <col min="9" max="9" width="23.7109375" style="29" customWidth="1"/>
    <col min="10" max="10" width="0.5703125" style="29" customWidth="1"/>
    <col min="11" max="11" width="15.42578125" style="29" bestFit="1" customWidth="1"/>
    <col min="12" max="12" width="0.42578125" style="29" customWidth="1"/>
    <col min="13" max="13" width="24" style="29" customWidth="1"/>
    <col min="14" max="14" width="0.42578125" style="29" customWidth="1"/>
    <col min="15" max="15" width="22.140625" style="29" customWidth="1"/>
    <col min="16" max="16" width="0.5703125" style="29" customWidth="1"/>
    <col min="17" max="17" width="22.85546875" style="29" customWidth="1"/>
    <col min="18" max="18" width="17.7109375" style="29" customWidth="1"/>
    <col min="19" max="19" width="18.7109375" style="29" customWidth="1"/>
    <col min="20" max="21" width="8.7109375" style="29" customWidth="1"/>
    <col min="22" max="22" width="9.5703125" style="1" customWidth="1"/>
    <col min="23" max="23" width="12.5703125" style="1" customWidth="1"/>
    <col min="24" max="24" width="12.140625" style="1" customWidth="1"/>
    <col min="25" max="25" width="9.85546875" style="1" customWidth="1"/>
    <col min="26" max="27" width="9.140625" style="1" customWidth="1"/>
    <col min="28" max="28" width="12.140625" style="1" customWidth="1"/>
    <col min="29" max="29" width="12" style="1" customWidth="1"/>
    <col min="30" max="30" width="11" style="1" customWidth="1"/>
    <col min="31" max="33" width="13.7109375" style="1" customWidth="1"/>
    <col min="34" max="34" width="32.7109375" style="1" customWidth="1"/>
    <col min="35" max="39" width="13.5703125" style="1" customWidth="1"/>
    <col min="40" max="40" width="12.5703125" style="1" bestFit="1" customWidth="1"/>
    <col min="41" max="41" width="9.140625" style="1"/>
    <col min="42" max="42" width="13.5703125" style="1" bestFit="1" customWidth="1"/>
    <col min="43" max="43" width="9.5703125" style="1" bestFit="1" customWidth="1"/>
    <col min="44" max="44" width="12.5703125" style="1" bestFit="1" customWidth="1"/>
    <col min="45" max="45" width="13.5703125" style="1" bestFit="1" customWidth="1"/>
    <col min="46" max="16384" width="9.140625" style="1"/>
  </cols>
  <sheetData>
    <row r="1" spans="1:25" ht="22.5">
      <c r="A1" s="335" t="str">
        <f>سپرده!A1</f>
        <v>صندوق سرمایه گذاری سهامی اهرمی شاخصی کیان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244"/>
      <c r="S1" s="244"/>
      <c r="T1" s="244"/>
      <c r="U1" s="244"/>
    </row>
    <row r="2" spans="1:25" ht="22.5">
      <c r="A2" s="335" t="s">
        <v>51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244"/>
      <c r="S2" s="244"/>
      <c r="T2" s="244"/>
      <c r="U2" s="244"/>
    </row>
    <row r="3" spans="1:25" ht="22.5">
      <c r="A3" s="335" t="str">
        <f>درآمدها!A3</f>
        <v>برای ماه منتهی به 1404/10/30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244"/>
      <c r="S3" s="244"/>
      <c r="T3" s="244"/>
      <c r="U3" s="244"/>
    </row>
    <row r="4" spans="1:25" ht="22.5">
      <c r="A4" s="350" t="s">
        <v>57</v>
      </c>
      <c r="B4" s="350"/>
      <c r="C4" s="350"/>
      <c r="D4" s="350"/>
      <c r="E4" s="350"/>
      <c r="F4" s="350"/>
      <c r="G4" s="350"/>
      <c r="H4" s="350"/>
      <c r="I4" s="350"/>
      <c r="J4" s="351"/>
      <c r="K4" s="351"/>
      <c r="L4" s="351"/>
      <c r="M4" s="351"/>
      <c r="N4" s="351"/>
      <c r="O4" s="351"/>
      <c r="P4" s="351"/>
      <c r="Q4" s="351"/>
      <c r="R4" s="168"/>
      <c r="S4" s="168"/>
      <c r="T4" s="168"/>
      <c r="U4" s="168"/>
    </row>
    <row r="5" spans="1:25" ht="20.25" customHeight="1" thickBot="1">
      <c r="A5" s="49"/>
      <c r="B5" s="49"/>
      <c r="C5" s="349" t="str">
        <f>'درآمد سرمایه گذاری در شمش '!C7</f>
        <v>طی دی ماه</v>
      </c>
      <c r="D5" s="349"/>
      <c r="E5" s="349"/>
      <c r="F5" s="349"/>
      <c r="G5" s="349"/>
      <c r="H5" s="349"/>
      <c r="I5" s="349"/>
      <c r="J5" s="2"/>
      <c r="K5" s="349" t="str">
        <f>'درآمد سرمایه گذاری در شمش '!M7</f>
        <v>از ابتدای سال مالی تا پایان دی ماه</v>
      </c>
      <c r="L5" s="349"/>
      <c r="M5" s="349"/>
      <c r="N5" s="349"/>
      <c r="O5" s="349"/>
      <c r="P5" s="349"/>
      <c r="Q5" s="349"/>
      <c r="R5" s="161"/>
      <c r="S5" s="161"/>
      <c r="T5" s="161"/>
      <c r="U5" s="161"/>
      <c r="X5" s="238"/>
      <c r="Y5" s="238"/>
    </row>
    <row r="6" spans="1:25" ht="22.5" thickBot="1">
      <c r="A6" s="245" t="s">
        <v>33</v>
      </c>
      <c r="B6" s="245"/>
      <c r="C6" s="246" t="s">
        <v>3</v>
      </c>
      <c r="D6" s="245"/>
      <c r="E6" s="41" t="s">
        <v>18</v>
      </c>
      <c r="F6" s="42"/>
      <c r="G6" s="43" t="s">
        <v>38</v>
      </c>
      <c r="H6" s="42"/>
      <c r="I6" s="25" t="s">
        <v>41</v>
      </c>
      <c r="J6" s="2"/>
      <c r="K6" s="23" t="s">
        <v>3</v>
      </c>
      <c r="L6" s="24"/>
      <c r="M6" s="25" t="s">
        <v>18</v>
      </c>
      <c r="N6" s="24"/>
      <c r="O6" s="23" t="s">
        <v>38</v>
      </c>
      <c r="P6" s="24"/>
      <c r="Q6" s="25" t="s">
        <v>41</v>
      </c>
      <c r="R6" s="162"/>
      <c r="S6" s="162"/>
      <c r="T6" s="162"/>
      <c r="U6" s="162"/>
      <c r="X6" s="238"/>
      <c r="Y6" s="238"/>
    </row>
    <row r="7" spans="1:25" ht="21.75">
      <c r="A7" s="245" t="s">
        <v>322</v>
      </c>
      <c r="B7" s="245"/>
      <c r="C7" s="192">
        <v>815367</v>
      </c>
      <c r="D7" s="245"/>
      <c r="E7" s="191">
        <v>9498413922</v>
      </c>
      <c r="F7" s="42"/>
      <c r="G7" s="192">
        <v>-10030619983</v>
      </c>
      <c r="H7" s="42"/>
      <c r="I7" s="12">
        <f>E7+G7</f>
        <v>-532206061</v>
      </c>
      <c r="J7" s="2"/>
      <c r="K7" s="193">
        <v>815367</v>
      </c>
      <c r="L7" s="24"/>
      <c r="M7" s="162">
        <v>9498413922</v>
      </c>
      <c r="N7" s="24"/>
      <c r="O7" s="12">
        <v>-10030619983</v>
      </c>
      <c r="P7" s="24"/>
      <c r="Q7" s="12">
        <f>M7+O7</f>
        <v>-532206061</v>
      </c>
      <c r="R7" s="162"/>
      <c r="S7" s="162"/>
      <c r="T7" s="162"/>
      <c r="U7" s="162"/>
      <c r="X7" s="238"/>
      <c r="Y7" s="238"/>
    </row>
    <row r="8" spans="1:25" ht="21.75">
      <c r="A8" s="245" t="s">
        <v>262</v>
      </c>
      <c r="B8" s="245"/>
      <c r="C8" s="192">
        <v>0</v>
      </c>
      <c r="D8" s="245"/>
      <c r="E8" s="191">
        <v>0</v>
      </c>
      <c r="F8" s="42"/>
      <c r="G8" s="192">
        <v>0</v>
      </c>
      <c r="H8" s="42"/>
      <c r="I8" s="12">
        <f t="shared" ref="I8:I71" si="0">E8+G8</f>
        <v>0</v>
      </c>
      <c r="J8" s="2"/>
      <c r="K8" s="193">
        <v>17876</v>
      </c>
      <c r="L8" s="24"/>
      <c r="M8" s="162">
        <v>205324933</v>
      </c>
      <c r="N8" s="24"/>
      <c r="O8" s="12">
        <v>-287354976</v>
      </c>
      <c r="P8" s="24"/>
      <c r="Q8" s="12">
        <f t="shared" ref="Q8:Q71" si="1">M8+O8</f>
        <v>-82030043</v>
      </c>
      <c r="R8" s="162"/>
      <c r="S8" s="162"/>
      <c r="T8" s="162"/>
      <c r="U8" s="162"/>
      <c r="X8" s="238"/>
      <c r="Y8" s="238"/>
    </row>
    <row r="9" spans="1:25" ht="21.75">
      <c r="A9" s="245" t="s">
        <v>184</v>
      </c>
      <c r="B9" s="245"/>
      <c r="C9" s="192">
        <v>1000000</v>
      </c>
      <c r="D9" s="245"/>
      <c r="E9" s="191">
        <v>25193735376</v>
      </c>
      <c r="F9" s="42"/>
      <c r="G9" s="192">
        <v>-21789875461</v>
      </c>
      <c r="H9" s="42"/>
      <c r="I9" s="12">
        <f t="shared" si="0"/>
        <v>3403859915</v>
      </c>
      <c r="J9" s="2"/>
      <c r="K9" s="193">
        <v>1245293</v>
      </c>
      <c r="L9" s="24"/>
      <c r="M9" s="162">
        <v>31028448513</v>
      </c>
      <c r="N9" s="24"/>
      <c r="O9" s="12">
        <v>-28095409944</v>
      </c>
      <c r="P9" s="24"/>
      <c r="Q9" s="12">
        <f t="shared" si="1"/>
        <v>2933038569</v>
      </c>
      <c r="R9" s="162"/>
      <c r="S9" s="162"/>
      <c r="T9" s="162"/>
      <c r="U9" s="162"/>
      <c r="X9" s="238"/>
      <c r="Y9" s="238"/>
    </row>
    <row r="10" spans="1:25" ht="21.75">
      <c r="A10" s="245" t="s">
        <v>124</v>
      </c>
      <c r="B10" s="245"/>
      <c r="C10" s="192">
        <v>0</v>
      </c>
      <c r="D10" s="245"/>
      <c r="E10" s="191">
        <v>0</v>
      </c>
      <c r="F10" s="42"/>
      <c r="G10" s="192">
        <v>0</v>
      </c>
      <c r="H10" s="42"/>
      <c r="I10" s="12">
        <f t="shared" si="0"/>
        <v>0</v>
      </c>
      <c r="J10" s="2"/>
      <c r="K10" s="193">
        <v>2570550</v>
      </c>
      <c r="L10" s="24"/>
      <c r="M10" s="162">
        <v>12759779549</v>
      </c>
      <c r="N10" s="24"/>
      <c r="O10" s="12">
        <v>-11384160186</v>
      </c>
      <c r="P10" s="24"/>
      <c r="Q10" s="12">
        <f t="shared" si="1"/>
        <v>1375619363</v>
      </c>
      <c r="R10" s="162"/>
      <c r="S10" s="162"/>
      <c r="T10" s="162"/>
      <c r="U10" s="162"/>
      <c r="X10" s="238"/>
      <c r="Y10" s="238"/>
    </row>
    <row r="11" spans="1:25" ht="21.75">
      <c r="A11" s="245" t="s">
        <v>225</v>
      </c>
      <c r="B11" s="245"/>
      <c r="C11" s="192">
        <v>0</v>
      </c>
      <c r="D11" s="245"/>
      <c r="E11" s="191">
        <v>0</v>
      </c>
      <c r="F11" s="42"/>
      <c r="G11" s="192">
        <v>0</v>
      </c>
      <c r="H11" s="42"/>
      <c r="I11" s="12">
        <f t="shared" si="0"/>
        <v>0</v>
      </c>
      <c r="J11" s="2"/>
      <c r="K11" s="193">
        <v>3000000</v>
      </c>
      <c r="L11" s="24"/>
      <c r="M11" s="162">
        <v>15421621240</v>
      </c>
      <c r="N11" s="24"/>
      <c r="O11" s="12">
        <v>-19622547000</v>
      </c>
      <c r="P11" s="24"/>
      <c r="Q11" s="12">
        <f t="shared" si="1"/>
        <v>-4200925760</v>
      </c>
      <c r="R11" s="194"/>
      <c r="S11" s="162"/>
      <c r="T11" s="162"/>
      <c r="U11" s="162"/>
      <c r="X11" s="238"/>
      <c r="Y11" s="238"/>
    </row>
    <row r="12" spans="1:25" ht="21.75">
      <c r="A12" s="245" t="s">
        <v>204</v>
      </c>
      <c r="B12" s="245"/>
      <c r="C12" s="192">
        <v>0</v>
      </c>
      <c r="D12" s="245"/>
      <c r="E12" s="191">
        <v>0</v>
      </c>
      <c r="F12" s="42"/>
      <c r="G12" s="192">
        <v>0</v>
      </c>
      <c r="H12" s="42"/>
      <c r="I12" s="12">
        <f t="shared" si="0"/>
        <v>0</v>
      </c>
      <c r="J12" s="2"/>
      <c r="K12" s="193">
        <v>238719</v>
      </c>
      <c r="L12" s="24"/>
      <c r="M12" s="162">
        <v>1003368239</v>
      </c>
      <c r="N12" s="24"/>
      <c r="O12" s="12">
        <v>-1081844419</v>
      </c>
      <c r="P12" s="24"/>
      <c r="Q12" s="12">
        <f t="shared" si="1"/>
        <v>-78476180</v>
      </c>
      <c r="R12" s="162"/>
      <c r="S12" s="162"/>
      <c r="T12" s="162"/>
      <c r="U12" s="162"/>
      <c r="X12" s="238"/>
      <c r="Y12" s="238"/>
    </row>
    <row r="13" spans="1:25" ht="21.75">
      <c r="A13" s="245" t="s">
        <v>141</v>
      </c>
      <c r="B13" s="245"/>
      <c r="C13" s="192">
        <v>0</v>
      </c>
      <c r="D13" s="245"/>
      <c r="E13" s="191">
        <v>0</v>
      </c>
      <c r="F13" s="42"/>
      <c r="G13" s="192">
        <v>0</v>
      </c>
      <c r="H13" s="42"/>
      <c r="I13" s="12">
        <f t="shared" si="0"/>
        <v>0</v>
      </c>
      <c r="J13" s="2"/>
      <c r="K13" s="193">
        <v>3700000</v>
      </c>
      <c r="L13" s="24"/>
      <c r="M13" s="162">
        <v>20657626450</v>
      </c>
      <c r="N13" s="24"/>
      <c r="O13" s="12">
        <v>-23428764450</v>
      </c>
      <c r="P13" s="24"/>
      <c r="Q13" s="12">
        <f t="shared" si="1"/>
        <v>-2771138000</v>
      </c>
      <c r="R13" s="162"/>
      <c r="S13" s="162"/>
      <c r="T13" s="162"/>
      <c r="U13" s="162"/>
      <c r="X13" s="238"/>
      <c r="Y13" s="238"/>
    </row>
    <row r="14" spans="1:25" ht="21.75">
      <c r="A14" s="245" t="s">
        <v>258</v>
      </c>
      <c r="B14" s="245"/>
      <c r="C14" s="192">
        <v>0</v>
      </c>
      <c r="D14" s="245"/>
      <c r="E14" s="191">
        <v>0</v>
      </c>
      <c r="F14" s="42"/>
      <c r="G14" s="192">
        <v>0</v>
      </c>
      <c r="H14" s="42"/>
      <c r="I14" s="12">
        <f t="shared" si="0"/>
        <v>0</v>
      </c>
      <c r="J14" s="2"/>
      <c r="K14" s="193">
        <v>1249638</v>
      </c>
      <c r="L14" s="24"/>
      <c r="M14" s="162">
        <v>4965794116</v>
      </c>
      <c r="N14" s="24"/>
      <c r="O14" s="12">
        <v>-5870333381</v>
      </c>
      <c r="P14" s="24"/>
      <c r="Q14" s="12">
        <f t="shared" si="1"/>
        <v>-904539265</v>
      </c>
      <c r="R14" s="194"/>
      <c r="S14" s="162"/>
      <c r="T14" s="162"/>
      <c r="U14" s="162"/>
      <c r="X14" s="238"/>
      <c r="Y14" s="238"/>
    </row>
    <row r="15" spans="1:25" ht="21.75">
      <c r="A15" s="245" t="s">
        <v>196</v>
      </c>
      <c r="B15" s="245"/>
      <c r="C15" s="192">
        <v>0</v>
      </c>
      <c r="D15" s="245"/>
      <c r="E15" s="191">
        <v>0</v>
      </c>
      <c r="F15" s="42"/>
      <c r="G15" s="192">
        <v>0</v>
      </c>
      <c r="H15" s="42"/>
      <c r="I15" s="12">
        <f t="shared" si="0"/>
        <v>0</v>
      </c>
      <c r="J15" s="2"/>
      <c r="K15" s="193">
        <v>24133</v>
      </c>
      <c r="L15" s="24"/>
      <c r="M15" s="162">
        <v>173331408</v>
      </c>
      <c r="N15" s="24"/>
      <c r="O15" s="12">
        <v>-181599824</v>
      </c>
      <c r="P15" s="24"/>
      <c r="Q15" s="12">
        <f t="shared" si="1"/>
        <v>-8268416</v>
      </c>
      <c r="R15" s="162"/>
      <c r="S15" s="162"/>
      <c r="T15" s="162"/>
      <c r="U15" s="162"/>
      <c r="X15" s="238"/>
      <c r="Y15" s="238"/>
    </row>
    <row r="16" spans="1:25" ht="21.75">
      <c r="A16" s="245" t="s">
        <v>202</v>
      </c>
      <c r="B16" s="245"/>
      <c r="C16" s="192">
        <v>0</v>
      </c>
      <c r="D16" s="245"/>
      <c r="E16" s="191">
        <v>0</v>
      </c>
      <c r="F16" s="42"/>
      <c r="G16" s="192">
        <v>0</v>
      </c>
      <c r="H16" s="42"/>
      <c r="I16" s="12">
        <f t="shared" si="0"/>
        <v>0</v>
      </c>
      <c r="J16" s="2"/>
      <c r="K16" s="193">
        <v>19925884</v>
      </c>
      <c r="L16" s="24"/>
      <c r="M16" s="162">
        <v>86938094616</v>
      </c>
      <c r="N16" s="24"/>
      <c r="O16" s="12">
        <v>-106563408451</v>
      </c>
      <c r="P16" s="24"/>
      <c r="Q16" s="12">
        <f t="shared" si="1"/>
        <v>-19625313835</v>
      </c>
      <c r="R16" s="162"/>
      <c r="S16" s="162"/>
      <c r="T16" s="162"/>
      <c r="U16" s="162"/>
      <c r="X16" s="238"/>
      <c r="Y16" s="238"/>
    </row>
    <row r="17" spans="1:25" ht="21.75">
      <c r="A17" s="245" t="s">
        <v>238</v>
      </c>
      <c r="B17" s="245"/>
      <c r="C17" s="192">
        <v>0</v>
      </c>
      <c r="D17" s="245"/>
      <c r="E17" s="191">
        <v>0</v>
      </c>
      <c r="F17" s="42"/>
      <c r="G17" s="192">
        <v>0</v>
      </c>
      <c r="H17" s="42"/>
      <c r="I17" s="12">
        <f t="shared" si="0"/>
        <v>0</v>
      </c>
      <c r="J17" s="2"/>
      <c r="K17" s="193">
        <v>46002</v>
      </c>
      <c r="L17" s="24"/>
      <c r="M17" s="162">
        <v>1113105247</v>
      </c>
      <c r="N17" s="24"/>
      <c r="O17" s="12">
        <v>-1140006223</v>
      </c>
      <c r="P17" s="24"/>
      <c r="Q17" s="12">
        <f t="shared" si="1"/>
        <v>-26900976</v>
      </c>
      <c r="R17" s="162"/>
      <c r="S17" s="162"/>
      <c r="T17" s="162"/>
      <c r="U17" s="162"/>
      <c r="X17" s="238"/>
      <c r="Y17" s="238"/>
    </row>
    <row r="18" spans="1:25" ht="21.75">
      <c r="A18" s="245" t="s">
        <v>260</v>
      </c>
      <c r="B18" s="245"/>
      <c r="C18" s="192">
        <v>0</v>
      </c>
      <c r="D18" s="245"/>
      <c r="E18" s="191">
        <v>0</v>
      </c>
      <c r="F18" s="42"/>
      <c r="G18" s="192">
        <v>0</v>
      </c>
      <c r="H18" s="42"/>
      <c r="I18" s="12">
        <f t="shared" si="0"/>
        <v>0</v>
      </c>
      <c r="J18" s="2"/>
      <c r="K18" s="193">
        <v>27552173</v>
      </c>
      <c r="L18" s="24"/>
      <c r="M18" s="162">
        <v>22891243688</v>
      </c>
      <c r="N18" s="24"/>
      <c r="O18" s="12">
        <v>-36563297161</v>
      </c>
      <c r="P18" s="24"/>
      <c r="Q18" s="12">
        <f t="shared" si="1"/>
        <v>-13672053473</v>
      </c>
      <c r="R18" s="162"/>
      <c r="S18" s="162"/>
      <c r="T18" s="162"/>
      <c r="U18" s="162"/>
      <c r="X18" s="238"/>
      <c r="Y18" s="238"/>
    </row>
    <row r="19" spans="1:25" ht="21.75">
      <c r="A19" s="245" t="s">
        <v>87</v>
      </c>
      <c r="B19" s="245"/>
      <c r="C19" s="192">
        <v>0</v>
      </c>
      <c r="D19" s="245"/>
      <c r="E19" s="191">
        <v>0</v>
      </c>
      <c r="F19" s="42"/>
      <c r="G19" s="192">
        <v>0</v>
      </c>
      <c r="H19" s="42"/>
      <c r="I19" s="12">
        <f t="shared" si="0"/>
        <v>0</v>
      </c>
      <c r="J19" s="2"/>
      <c r="K19" s="193">
        <v>1972598</v>
      </c>
      <c r="L19" s="24"/>
      <c r="M19" s="162">
        <v>104199600914</v>
      </c>
      <c r="N19" s="24"/>
      <c r="O19" s="12">
        <v>-144785741787</v>
      </c>
      <c r="P19" s="24"/>
      <c r="Q19" s="12">
        <f t="shared" si="1"/>
        <v>-40586140873</v>
      </c>
      <c r="R19" s="162"/>
      <c r="S19" s="162"/>
      <c r="T19" s="162"/>
      <c r="U19" s="162"/>
      <c r="X19" s="238"/>
      <c r="Y19" s="238"/>
    </row>
    <row r="20" spans="1:25" ht="21.75">
      <c r="A20" s="245" t="s">
        <v>254</v>
      </c>
      <c r="B20" s="245"/>
      <c r="C20" s="192">
        <v>0</v>
      </c>
      <c r="D20" s="245"/>
      <c r="E20" s="191">
        <v>0</v>
      </c>
      <c r="F20" s="42"/>
      <c r="G20" s="192">
        <v>0</v>
      </c>
      <c r="H20" s="42"/>
      <c r="I20" s="12">
        <f t="shared" si="0"/>
        <v>0</v>
      </c>
      <c r="J20" s="2"/>
      <c r="K20" s="193">
        <v>140661</v>
      </c>
      <c r="L20" s="24"/>
      <c r="M20" s="162">
        <v>3644389359</v>
      </c>
      <c r="N20" s="24"/>
      <c r="O20" s="12">
        <v>-4147181831</v>
      </c>
      <c r="P20" s="24"/>
      <c r="Q20" s="12">
        <f t="shared" si="1"/>
        <v>-502792472</v>
      </c>
      <c r="R20" s="194"/>
      <c r="S20" s="162"/>
      <c r="T20" s="162"/>
      <c r="U20" s="162"/>
      <c r="X20" s="238"/>
      <c r="Y20" s="238"/>
    </row>
    <row r="21" spans="1:25" ht="21.75">
      <c r="A21" s="245" t="s">
        <v>259</v>
      </c>
      <c r="B21" s="245"/>
      <c r="C21" s="192">
        <v>0</v>
      </c>
      <c r="D21" s="245"/>
      <c r="E21" s="191">
        <v>0</v>
      </c>
      <c r="F21" s="42"/>
      <c r="G21" s="192">
        <v>0</v>
      </c>
      <c r="H21" s="42"/>
      <c r="I21" s="12">
        <f t="shared" si="0"/>
        <v>0</v>
      </c>
      <c r="J21" s="2"/>
      <c r="K21" s="193">
        <v>1021341</v>
      </c>
      <c r="L21" s="24"/>
      <c r="M21" s="162">
        <v>11682500822</v>
      </c>
      <c r="N21" s="24"/>
      <c r="O21" s="12">
        <v>-16529462156</v>
      </c>
      <c r="P21" s="24"/>
      <c r="Q21" s="12">
        <f t="shared" si="1"/>
        <v>-4846961334</v>
      </c>
      <c r="R21" s="162"/>
      <c r="S21" s="162"/>
      <c r="T21" s="162"/>
      <c r="U21" s="162"/>
      <c r="X21" s="238"/>
      <c r="Y21" s="238"/>
    </row>
    <row r="22" spans="1:25" ht="21.75">
      <c r="A22" s="245" t="s">
        <v>174</v>
      </c>
      <c r="B22" s="245"/>
      <c r="C22" s="192">
        <v>0</v>
      </c>
      <c r="D22" s="245"/>
      <c r="E22" s="191">
        <v>0</v>
      </c>
      <c r="F22" s="42"/>
      <c r="G22" s="192">
        <v>0</v>
      </c>
      <c r="H22" s="42"/>
      <c r="I22" s="12">
        <f t="shared" si="0"/>
        <v>0</v>
      </c>
      <c r="J22" s="2"/>
      <c r="K22" s="193">
        <v>14546313</v>
      </c>
      <c r="L22" s="24"/>
      <c r="M22" s="162">
        <v>32781048600</v>
      </c>
      <c r="N22" s="24"/>
      <c r="O22" s="12">
        <v>-55496568240</v>
      </c>
      <c r="P22" s="24"/>
      <c r="Q22" s="12">
        <f t="shared" si="1"/>
        <v>-22715519640</v>
      </c>
      <c r="R22" s="162"/>
      <c r="S22" s="162"/>
      <c r="T22" s="162"/>
      <c r="U22" s="162"/>
      <c r="X22" s="238"/>
      <c r="Y22" s="238"/>
    </row>
    <row r="23" spans="1:25" ht="21.75">
      <c r="A23" s="245" t="s">
        <v>193</v>
      </c>
      <c r="B23" s="245"/>
      <c r="C23" s="192">
        <v>0</v>
      </c>
      <c r="D23" s="245"/>
      <c r="E23" s="191">
        <v>0</v>
      </c>
      <c r="F23" s="42"/>
      <c r="G23" s="192">
        <v>0</v>
      </c>
      <c r="H23" s="42"/>
      <c r="I23" s="12">
        <f t="shared" si="0"/>
        <v>0</v>
      </c>
      <c r="J23" s="2"/>
      <c r="K23" s="193">
        <v>84877121</v>
      </c>
      <c r="L23" s="24"/>
      <c r="M23" s="162">
        <v>175386903685</v>
      </c>
      <c r="N23" s="24"/>
      <c r="O23" s="12">
        <v>-200992133470</v>
      </c>
      <c r="P23" s="24"/>
      <c r="Q23" s="12">
        <f t="shared" si="1"/>
        <v>-25605229785</v>
      </c>
      <c r="R23" s="162"/>
      <c r="S23" s="162"/>
      <c r="T23" s="162"/>
      <c r="U23" s="162"/>
      <c r="X23" s="238"/>
      <c r="Y23" s="238"/>
    </row>
    <row r="24" spans="1:25" ht="21.75">
      <c r="A24" s="245" t="s">
        <v>128</v>
      </c>
      <c r="B24" s="245"/>
      <c r="C24" s="192">
        <v>3840225</v>
      </c>
      <c r="D24" s="245"/>
      <c r="E24" s="191">
        <v>239098448850</v>
      </c>
      <c r="F24" s="42"/>
      <c r="G24" s="192">
        <v>-169586199424</v>
      </c>
      <c r="H24" s="42"/>
      <c r="I24" s="12">
        <f t="shared" si="0"/>
        <v>69512249426</v>
      </c>
      <c r="J24" s="2"/>
      <c r="K24" s="193">
        <v>11951203</v>
      </c>
      <c r="L24" s="24"/>
      <c r="M24" s="162">
        <v>573548888197</v>
      </c>
      <c r="N24" s="24"/>
      <c r="O24" s="12">
        <v>-557978334697</v>
      </c>
      <c r="P24" s="24"/>
      <c r="Q24" s="12">
        <f t="shared" si="1"/>
        <v>15570553500</v>
      </c>
      <c r="R24" s="162"/>
      <c r="S24" s="162"/>
      <c r="T24" s="162"/>
      <c r="U24" s="162"/>
      <c r="X24" s="238"/>
      <c r="Y24" s="238"/>
    </row>
    <row r="25" spans="1:25" ht="21.75">
      <c r="A25" s="245" t="s">
        <v>164</v>
      </c>
      <c r="B25" s="245"/>
      <c r="C25" s="192">
        <v>0</v>
      </c>
      <c r="D25" s="245"/>
      <c r="E25" s="191">
        <v>0</v>
      </c>
      <c r="F25" s="42"/>
      <c r="G25" s="192">
        <v>0</v>
      </c>
      <c r="H25" s="42"/>
      <c r="I25" s="12">
        <f t="shared" si="0"/>
        <v>0</v>
      </c>
      <c r="J25" s="2"/>
      <c r="K25" s="193">
        <v>2137815</v>
      </c>
      <c r="L25" s="24"/>
      <c r="M25" s="162">
        <v>29651165975</v>
      </c>
      <c r="N25" s="24"/>
      <c r="O25" s="12">
        <v>-31089777243</v>
      </c>
      <c r="P25" s="24"/>
      <c r="Q25" s="12">
        <f t="shared" si="1"/>
        <v>-1438611268</v>
      </c>
      <c r="R25" s="162"/>
      <c r="S25" s="162"/>
      <c r="T25" s="162"/>
      <c r="U25" s="162"/>
      <c r="X25" s="238"/>
      <c r="Y25" s="238"/>
    </row>
    <row r="26" spans="1:25" ht="21.75">
      <c r="A26" s="245" t="s">
        <v>186</v>
      </c>
      <c r="B26" s="245"/>
      <c r="C26" s="192">
        <v>0</v>
      </c>
      <c r="D26" s="245"/>
      <c r="E26" s="191">
        <v>0</v>
      </c>
      <c r="F26" s="42"/>
      <c r="G26" s="192">
        <v>0</v>
      </c>
      <c r="H26" s="42"/>
      <c r="I26" s="12">
        <f t="shared" si="0"/>
        <v>0</v>
      </c>
      <c r="J26" s="2"/>
      <c r="K26" s="193">
        <v>4305717</v>
      </c>
      <c r="L26" s="24"/>
      <c r="M26" s="162">
        <v>198389406907</v>
      </c>
      <c r="N26" s="24"/>
      <c r="O26" s="12">
        <v>-301527065674</v>
      </c>
      <c r="P26" s="24"/>
      <c r="Q26" s="12">
        <f t="shared" si="1"/>
        <v>-103137658767</v>
      </c>
      <c r="R26" s="162"/>
      <c r="S26" s="162"/>
      <c r="T26" s="162"/>
      <c r="U26" s="162"/>
      <c r="X26" s="238"/>
      <c r="Y26" s="238"/>
    </row>
    <row r="27" spans="1:25" ht="21.75">
      <c r="A27" s="245" t="s">
        <v>255</v>
      </c>
      <c r="B27" s="245"/>
      <c r="C27" s="192">
        <v>0</v>
      </c>
      <c r="D27" s="245"/>
      <c r="E27" s="191">
        <v>0</v>
      </c>
      <c r="F27" s="42"/>
      <c r="G27" s="192">
        <v>0</v>
      </c>
      <c r="H27" s="42"/>
      <c r="I27" s="12">
        <f t="shared" si="0"/>
        <v>0</v>
      </c>
      <c r="J27" s="2"/>
      <c r="K27" s="193">
        <v>1074000</v>
      </c>
      <c r="L27" s="24"/>
      <c r="M27" s="162">
        <v>41078852971</v>
      </c>
      <c r="N27" s="24"/>
      <c r="O27" s="12">
        <v>-36517379737</v>
      </c>
      <c r="P27" s="24"/>
      <c r="Q27" s="12">
        <f t="shared" si="1"/>
        <v>4561473234</v>
      </c>
      <c r="R27" s="162"/>
      <c r="S27" s="162"/>
      <c r="T27" s="162"/>
      <c r="U27" s="162"/>
      <c r="X27" s="238"/>
      <c r="Y27" s="238"/>
    </row>
    <row r="28" spans="1:25" ht="21.75">
      <c r="A28" s="245" t="s">
        <v>139</v>
      </c>
      <c r="B28" s="245"/>
      <c r="C28" s="192">
        <v>0</v>
      </c>
      <c r="D28" s="245"/>
      <c r="E28" s="191">
        <v>0</v>
      </c>
      <c r="F28" s="42"/>
      <c r="G28" s="192">
        <v>0</v>
      </c>
      <c r="H28" s="42"/>
      <c r="I28" s="12">
        <f t="shared" si="0"/>
        <v>0</v>
      </c>
      <c r="J28" s="2"/>
      <c r="K28" s="193">
        <v>240185</v>
      </c>
      <c r="L28" s="24"/>
      <c r="M28" s="162">
        <v>1497412058</v>
      </c>
      <c r="N28" s="24"/>
      <c r="O28" s="12">
        <v>-1549525787</v>
      </c>
      <c r="P28" s="24"/>
      <c r="Q28" s="12">
        <f t="shared" si="1"/>
        <v>-52113729</v>
      </c>
      <c r="R28" s="162"/>
      <c r="S28" s="162"/>
      <c r="T28" s="162"/>
      <c r="U28" s="162"/>
      <c r="X28" s="238"/>
      <c r="Y28" s="238"/>
    </row>
    <row r="29" spans="1:25" ht="21.75">
      <c r="A29" s="245" t="s">
        <v>137</v>
      </c>
      <c r="B29" s="245"/>
      <c r="C29" s="192">
        <v>29121531</v>
      </c>
      <c r="D29" s="245"/>
      <c r="E29" s="191">
        <v>224504413315</v>
      </c>
      <c r="F29" s="42"/>
      <c r="G29" s="192">
        <v>-228821300313</v>
      </c>
      <c r="H29" s="42"/>
      <c r="I29" s="12">
        <f t="shared" si="0"/>
        <v>-4316886998</v>
      </c>
      <c r="J29" s="2"/>
      <c r="K29" s="193">
        <v>31328241</v>
      </c>
      <c r="L29" s="24"/>
      <c r="M29" s="162">
        <v>241012613735</v>
      </c>
      <c r="N29" s="24"/>
      <c r="O29" s="12">
        <v>-247444795151</v>
      </c>
      <c r="P29" s="24"/>
      <c r="Q29" s="12">
        <f t="shared" si="1"/>
        <v>-6432181416</v>
      </c>
      <c r="R29" s="162"/>
      <c r="S29" s="162"/>
      <c r="T29" s="162"/>
      <c r="U29" s="162"/>
      <c r="X29" s="238"/>
      <c r="Y29" s="238"/>
    </row>
    <row r="30" spans="1:25" ht="21.75">
      <c r="A30" s="245" t="s">
        <v>207</v>
      </c>
      <c r="B30" s="245"/>
      <c r="C30" s="192">
        <v>0</v>
      </c>
      <c r="D30" s="245"/>
      <c r="E30" s="191">
        <v>0</v>
      </c>
      <c r="F30" s="42"/>
      <c r="G30" s="192">
        <v>0</v>
      </c>
      <c r="H30" s="42"/>
      <c r="I30" s="12">
        <f t="shared" si="0"/>
        <v>0</v>
      </c>
      <c r="J30" s="2"/>
      <c r="K30" s="193">
        <v>152107133</v>
      </c>
      <c r="L30" s="24"/>
      <c r="M30" s="162">
        <v>77754857101</v>
      </c>
      <c r="N30" s="24"/>
      <c r="O30" s="12">
        <v>-107051083658</v>
      </c>
      <c r="P30" s="24"/>
      <c r="Q30" s="12">
        <f t="shared" si="1"/>
        <v>-29296226557</v>
      </c>
      <c r="R30" s="162"/>
      <c r="S30" s="162"/>
      <c r="T30" s="162"/>
      <c r="U30" s="162"/>
      <c r="X30" s="238"/>
      <c r="Y30" s="238"/>
    </row>
    <row r="31" spans="1:25" ht="21.75">
      <c r="A31" s="245" t="s">
        <v>231</v>
      </c>
      <c r="B31" s="245"/>
      <c r="C31" s="192">
        <v>0</v>
      </c>
      <c r="D31" s="245"/>
      <c r="E31" s="191">
        <v>0</v>
      </c>
      <c r="F31" s="42"/>
      <c r="G31" s="192">
        <v>0</v>
      </c>
      <c r="H31" s="42"/>
      <c r="I31" s="12">
        <f t="shared" si="0"/>
        <v>0</v>
      </c>
      <c r="J31" s="2"/>
      <c r="K31" s="193">
        <v>10718384</v>
      </c>
      <c r="L31" s="24"/>
      <c r="M31" s="162">
        <v>87123783533</v>
      </c>
      <c r="N31" s="24"/>
      <c r="O31" s="12">
        <v>-77051619016</v>
      </c>
      <c r="P31" s="24"/>
      <c r="Q31" s="12">
        <f t="shared" si="1"/>
        <v>10072164517</v>
      </c>
      <c r="R31" s="162"/>
      <c r="S31" s="162"/>
      <c r="T31" s="162"/>
      <c r="U31" s="162"/>
      <c r="X31" s="238"/>
      <c r="Y31" s="238"/>
    </row>
    <row r="32" spans="1:25" ht="21.75">
      <c r="A32" s="245" t="s">
        <v>245</v>
      </c>
      <c r="B32" s="245"/>
      <c r="C32" s="192">
        <v>0</v>
      </c>
      <c r="D32" s="245"/>
      <c r="E32" s="191">
        <v>0</v>
      </c>
      <c r="F32" s="42"/>
      <c r="G32" s="192">
        <v>0</v>
      </c>
      <c r="H32" s="42"/>
      <c r="I32" s="12">
        <f t="shared" si="0"/>
        <v>0</v>
      </c>
      <c r="J32" s="2"/>
      <c r="K32" s="193">
        <v>1437265</v>
      </c>
      <c r="L32" s="24"/>
      <c r="M32" s="162">
        <v>20090458855</v>
      </c>
      <c r="N32" s="24"/>
      <c r="O32" s="12">
        <v>-19683228439</v>
      </c>
      <c r="P32" s="24"/>
      <c r="Q32" s="12">
        <f t="shared" si="1"/>
        <v>407230416</v>
      </c>
      <c r="R32" s="162"/>
      <c r="S32" s="162"/>
      <c r="T32" s="162"/>
      <c r="U32" s="162"/>
      <c r="X32" s="238"/>
      <c r="Y32" s="238"/>
    </row>
    <row r="33" spans="1:25" ht="21.75">
      <c r="A33" s="245" t="s">
        <v>145</v>
      </c>
      <c r="B33" s="245"/>
      <c r="C33" s="192">
        <v>0</v>
      </c>
      <c r="D33" s="245"/>
      <c r="E33" s="191">
        <v>0</v>
      </c>
      <c r="F33" s="42"/>
      <c r="G33" s="192">
        <v>0</v>
      </c>
      <c r="H33" s="42"/>
      <c r="I33" s="12">
        <f t="shared" si="0"/>
        <v>0</v>
      </c>
      <c r="J33" s="2"/>
      <c r="K33" s="193">
        <v>3876660</v>
      </c>
      <c r="L33" s="24"/>
      <c r="M33" s="162">
        <v>8815267491</v>
      </c>
      <c r="N33" s="24"/>
      <c r="O33" s="12">
        <v>-8786194033</v>
      </c>
      <c r="P33" s="24"/>
      <c r="Q33" s="12">
        <f t="shared" si="1"/>
        <v>29073458</v>
      </c>
      <c r="R33" s="194"/>
      <c r="S33" s="162"/>
      <c r="T33" s="162"/>
      <c r="U33" s="162"/>
      <c r="X33" s="238"/>
      <c r="Y33" s="238"/>
    </row>
    <row r="34" spans="1:25" ht="21.75">
      <c r="A34" s="245" t="s">
        <v>242</v>
      </c>
      <c r="B34" s="245"/>
      <c r="C34" s="192">
        <v>0</v>
      </c>
      <c r="D34" s="245"/>
      <c r="E34" s="191">
        <v>0</v>
      </c>
      <c r="F34" s="42"/>
      <c r="G34" s="192">
        <v>0</v>
      </c>
      <c r="H34" s="42"/>
      <c r="I34" s="12">
        <f t="shared" si="0"/>
        <v>0</v>
      </c>
      <c r="J34" s="2"/>
      <c r="K34" s="193">
        <v>11289537</v>
      </c>
      <c r="L34" s="24"/>
      <c r="M34" s="162">
        <v>17068948565</v>
      </c>
      <c r="N34" s="24"/>
      <c r="O34" s="12">
        <v>-18595457575</v>
      </c>
      <c r="P34" s="24"/>
      <c r="Q34" s="12">
        <f t="shared" si="1"/>
        <v>-1526509010</v>
      </c>
      <c r="R34" s="162"/>
      <c r="S34" s="162"/>
      <c r="T34" s="162"/>
      <c r="U34" s="162"/>
      <c r="X34" s="238"/>
      <c r="Y34" s="238"/>
    </row>
    <row r="35" spans="1:25" ht="21.75">
      <c r="A35" s="245" t="s">
        <v>90</v>
      </c>
      <c r="B35" s="245"/>
      <c r="C35" s="192">
        <v>0</v>
      </c>
      <c r="D35" s="245"/>
      <c r="E35" s="191">
        <v>0</v>
      </c>
      <c r="F35" s="42"/>
      <c r="G35" s="192">
        <v>0</v>
      </c>
      <c r="H35" s="42"/>
      <c r="I35" s="12">
        <f t="shared" si="0"/>
        <v>0</v>
      </c>
      <c r="J35" s="2"/>
      <c r="K35" s="193">
        <v>7391484</v>
      </c>
      <c r="L35" s="24"/>
      <c r="M35" s="162">
        <v>26449629596</v>
      </c>
      <c r="N35" s="24"/>
      <c r="O35" s="12">
        <v>-30264371738</v>
      </c>
      <c r="P35" s="24"/>
      <c r="Q35" s="12">
        <f t="shared" si="1"/>
        <v>-3814742142</v>
      </c>
      <c r="R35" s="162"/>
      <c r="S35" s="162"/>
      <c r="T35" s="162"/>
      <c r="U35" s="162"/>
      <c r="X35" s="238"/>
      <c r="Y35" s="238"/>
    </row>
    <row r="36" spans="1:25" ht="21.75">
      <c r="A36" s="245" t="s">
        <v>169</v>
      </c>
      <c r="B36" s="245"/>
      <c r="C36" s="192">
        <v>0</v>
      </c>
      <c r="D36" s="245"/>
      <c r="E36" s="191">
        <v>0</v>
      </c>
      <c r="F36" s="42"/>
      <c r="G36" s="192">
        <v>0</v>
      </c>
      <c r="H36" s="42"/>
      <c r="I36" s="12">
        <f t="shared" si="0"/>
        <v>0</v>
      </c>
      <c r="J36" s="2"/>
      <c r="K36" s="193">
        <v>9263282</v>
      </c>
      <c r="L36" s="24"/>
      <c r="M36" s="162">
        <v>104879851419</v>
      </c>
      <c r="N36" s="24"/>
      <c r="O36" s="12">
        <v>-153868445041</v>
      </c>
      <c r="P36" s="24"/>
      <c r="Q36" s="12">
        <f t="shared" si="1"/>
        <v>-48988593622</v>
      </c>
      <c r="R36" s="162"/>
      <c r="S36" s="162"/>
      <c r="T36" s="162"/>
      <c r="U36" s="162"/>
      <c r="X36" s="238"/>
      <c r="Y36" s="238"/>
    </row>
    <row r="37" spans="1:25" s="248" customFormat="1" ht="21.75">
      <c r="A37" s="245" t="s">
        <v>102</v>
      </c>
      <c r="B37" s="247"/>
      <c r="C37" s="12">
        <v>1613092</v>
      </c>
      <c r="D37" s="12"/>
      <c r="E37" s="191">
        <v>25623796601</v>
      </c>
      <c r="F37" s="12"/>
      <c r="G37" s="12">
        <v>-21470786036</v>
      </c>
      <c r="H37" s="12"/>
      <c r="I37" s="12">
        <f t="shared" si="0"/>
        <v>4153010565</v>
      </c>
      <c r="J37" s="12"/>
      <c r="K37" s="12">
        <v>1796755</v>
      </c>
      <c r="L37" s="12"/>
      <c r="M37" s="12">
        <v>27836214735</v>
      </c>
      <c r="N37" s="12"/>
      <c r="O37" s="12">
        <v>-23915401084</v>
      </c>
      <c r="P37" s="12"/>
      <c r="Q37" s="12">
        <f t="shared" si="1"/>
        <v>3920813651</v>
      </c>
      <c r="R37" s="12"/>
      <c r="S37" s="12"/>
      <c r="T37" s="12"/>
      <c r="U37" s="12"/>
    </row>
    <row r="38" spans="1:25" s="248" customFormat="1" ht="21.75">
      <c r="A38" s="245" t="s">
        <v>216</v>
      </c>
      <c r="B38" s="247"/>
      <c r="C38" s="12">
        <v>0</v>
      </c>
      <c r="D38" s="12"/>
      <c r="E38" s="191">
        <v>0</v>
      </c>
      <c r="F38" s="12"/>
      <c r="G38" s="12">
        <v>0</v>
      </c>
      <c r="H38" s="12"/>
      <c r="I38" s="12">
        <f t="shared" si="0"/>
        <v>0</v>
      </c>
      <c r="J38" s="12"/>
      <c r="K38" s="12">
        <v>35484873</v>
      </c>
      <c r="L38" s="12"/>
      <c r="M38" s="12">
        <v>56138660684</v>
      </c>
      <c r="N38" s="12"/>
      <c r="O38" s="12">
        <v>-64162929437</v>
      </c>
      <c r="P38" s="12"/>
      <c r="Q38" s="12">
        <f t="shared" si="1"/>
        <v>-8024268753</v>
      </c>
      <c r="R38" s="195"/>
      <c r="S38" s="12"/>
      <c r="T38" s="12"/>
      <c r="U38" s="12"/>
    </row>
    <row r="39" spans="1:25" s="248" customFormat="1" ht="21.75">
      <c r="A39" s="245" t="s">
        <v>179</v>
      </c>
      <c r="B39" s="247"/>
      <c r="C39" s="12">
        <v>0</v>
      </c>
      <c r="D39" s="12"/>
      <c r="E39" s="191">
        <v>0</v>
      </c>
      <c r="F39" s="12"/>
      <c r="G39" s="12">
        <v>0</v>
      </c>
      <c r="H39" s="12"/>
      <c r="I39" s="12">
        <f t="shared" si="0"/>
        <v>0</v>
      </c>
      <c r="J39" s="12"/>
      <c r="K39" s="12">
        <v>7199408</v>
      </c>
      <c r="L39" s="12"/>
      <c r="M39" s="12">
        <v>21041229612</v>
      </c>
      <c r="N39" s="12"/>
      <c r="O39" s="12">
        <v>-21891952291</v>
      </c>
      <c r="P39" s="12"/>
      <c r="Q39" s="12">
        <f t="shared" si="1"/>
        <v>-850722679</v>
      </c>
      <c r="R39" s="12"/>
      <c r="S39" s="12"/>
      <c r="T39" s="12"/>
      <c r="U39" s="12"/>
    </row>
    <row r="40" spans="1:25" s="248" customFormat="1" ht="21.75">
      <c r="A40" s="245" t="s">
        <v>136</v>
      </c>
      <c r="B40" s="247"/>
      <c r="C40" s="12">
        <v>0</v>
      </c>
      <c r="D40" s="12"/>
      <c r="E40" s="191">
        <v>0</v>
      </c>
      <c r="F40" s="12"/>
      <c r="G40" s="12">
        <v>0</v>
      </c>
      <c r="H40" s="12"/>
      <c r="I40" s="12">
        <f t="shared" si="0"/>
        <v>0</v>
      </c>
      <c r="J40" s="12"/>
      <c r="K40" s="12">
        <v>7238716</v>
      </c>
      <c r="L40" s="12"/>
      <c r="M40" s="12">
        <v>48806939869</v>
      </c>
      <c r="N40" s="12"/>
      <c r="O40" s="12">
        <v>-44037351319</v>
      </c>
      <c r="P40" s="12"/>
      <c r="Q40" s="12">
        <f t="shared" si="1"/>
        <v>4769588550</v>
      </c>
      <c r="R40" s="12"/>
      <c r="S40" s="12"/>
      <c r="T40" s="12"/>
      <c r="U40" s="12"/>
    </row>
    <row r="41" spans="1:25" s="248" customFormat="1" ht="21.75">
      <c r="A41" s="245" t="s">
        <v>140</v>
      </c>
      <c r="B41" s="247"/>
      <c r="C41" s="12">
        <v>0</v>
      </c>
      <c r="D41" s="12"/>
      <c r="E41" s="191">
        <v>0</v>
      </c>
      <c r="F41" s="12"/>
      <c r="G41" s="12">
        <v>0</v>
      </c>
      <c r="H41" s="12"/>
      <c r="I41" s="12">
        <f t="shared" si="0"/>
        <v>0</v>
      </c>
      <c r="J41" s="12"/>
      <c r="K41" s="12">
        <v>3266425</v>
      </c>
      <c r="L41" s="12"/>
      <c r="M41" s="12">
        <v>7227456505</v>
      </c>
      <c r="N41" s="12"/>
      <c r="O41" s="12">
        <v>-8101239480</v>
      </c>
      <c r="P41" s="12"/>
      <c r="Q41" s="12">
        <f t="shared" si="1"/>
        <v>-873782975</v>
      </c>
      <c r="R41" s="12"/>
      <c r="S41" s="12"/>
      <c r="T41" s="12"/>
      <c r="U41" s="12"/>
    </row>
    <row r="42" spans="1:25" s="248" customFormat="1" ht="21.75">
      <c r="A42" s="245" t="s">
        <v>126</v>
      </c>
      <c r="B42" s="247"/>
      <c r="C42" s="12">
        <v>0</v>
      </c>
      <c r="D42" s="12"/>
      <c r="E42" s="191">
        <v>0</v>
      </c>
      <c r="F42" s="12"/>
      <c r="G42" s="12">
        <v>0</v>
      </c>
      <c r="H42" s="12"/>
      <c r="I42" s="12">
        <f t="shared" si="0"/>
        <v>0</v>
      </c>
      <c r="J42" s="12"/>
      <c r="K42" s="12">
        <v>16642788</v>
      </c>
      <c r="L42" s="12"/>
      <c r="M42" s="12">
        <v>108499955353</v>
      </c>
      <c r="N42" s="12"/>
      <c r="O42" s="12">
        <v>-133901121472</v>
      </c>
      <c r="P42" s="12"/>
      <c r="Q42" s="12">
        <f t="shared" si="1"/>
        <v>-25401166119</v>
      </c>
      <c r="R42" s="12"/>
      <c r="S42" s="12"/>
      <c r="T42" s="12"/>
      <c r="U42" s="12"/>
    </row>
    <row r="43" spans="1:25" s="248" customFormat="1" ht="21.75">
      <c r="A43" s="245" t="s">
        <v>192</v>
      </c>
      <c r="B43" s="247"/>
      <c r="C43" s="12">
        <v>0</v>
      </c>
      <c r="D43" s="12"/>
      <c r="E43" s="191">
        <v>0</v>
      </c>
      <c r="F43" s="12"/>
      <c r="G43" s="12">
        <v>0</v>
      </c>
      <c r="H43" s="12"/>
      <c r="I43" s="12">
        <f t="shared" si="0"/>
        <v>0</v>
      </c>
      <c r="J43" s="12"/>
      <c r="K43" s="12">
        <v>6400000</v>
      </c>
      <c r="L43" s="12"/>
      <c r="M43" s="12">
        <v>13871338429</v>
      </c>
      <c r="N43" s="12"/>
      <c r="O43" s="12">
        <v>-19601075521</v>
      </c>
      <c r="P43" s="12"/>
      <c r="Q43" s="12">
        <f t="shared" si="1"/>
        <v>-5729737092</v>
      </c>
      <c r="R43" s="12"/>
      <c r="S43" s="12"/>
      <c r="T43" s="12"/>
      <c r="U43" s="12"/>
    </row>
    <row r="44" spans="1:25" s="248" customFormat="1" ht="21.75">
      <c r="A44" s="245" t="s">
        <v>256</v>
      </c>
      <c r="B44" s="247"/>
      <c r="C44" s="12">
        <v>0</v>
      </c>
      <c r="D44" s="12"/>
      <c r="E44" s="191">
        <v>0</v>
      </c>
      <c r="F44" s="12"/>
      <c r="G44" s="12">
        <v>0</v>
      </c>
      <c r="H44" s="12"/>
      <c r="I44" s="12">
        <f t="shared" si="0"/>
        <v>0</v>
      </c>
      <c r="J44" s="12"/>
      <c r="K44" s="12">
        <v>1235984</v>
      </c>
      <c r="L44" s="12"/>
      <c r="M44" s="12">
        <v>6999755427</v>
      </c>
      <c r="N44" s="12"/>
      <c r="O44" s="12">
        <v>-7298061576</v>
      </c>
      <c r="P44" s="12"/>
      <c r="Q44" s="12">
        <f t="shared" si="1"/>
        <v>-298306149</v>
      </c>
      <c r="R44" s="12"/>
      <c r="S44" s="12"/>
      <c r="T44" s="12"/>
      <c r="U44" s="12"/>
    </row>
    <row r="45" spans="1:25" s="248" customFormat="1" ht="21.75">
      <c r="A45" s="245" t="s">
        <v>129</v>
      </c>
      <c r="B45" s="247"/>
      <c r="C45" s="12">
        <v>0</v>
      </c>
      <c r="D45" s="12"/>
      <c r="E45" s="191">
        <v>0</v>
      </c>
      <c r="F45" s="12"/>
      <c r="G45" s="12">
        <v>0</v>
      </c>
      <c r="H45" s="12"/>
      <c r="I45" s="12">
        <f t="shared" si="0"/>
        <v>0</v>
      </c>
      <c r="J45" s="12"/>
      <c r="K45" s="12">
        <v>38636942</v>
      </c>
      <c r="L45" s="12"/>
      <c r="M45" s="12">
        <v>86966111456</v>
      </c>
      <c r="N45" s="12"/>
      <c r="O45" s="12">
        <v>-113608060396</v>
      </c>
      <c r="P45" s="12"/>
      <c r="Q45" s="12">
        <f t="shared" si="1"/>
        <v>-26641948940</v>
      </c>
      <c r="R45" s="12"/>
      <c r="S45" s="12"/>
      <c r="T45" s="12"/>
      <c r="U45" s="12"/>
    </row>
    <row r="46" spans="1:25" s="248" customFormat="1" ht="21.75">
      <c r="A46" s="245" t="s">
        <v>305</v>
      </c>
      <c r="B46" s="247"/>
      <c r="C46" s="12">
        <v>0</v>
      </c>
      <c r="D46" s="12"/>
      <c r="E46" s="191">
        <v>0</v>
      </c>
      <c r="F46" s="12"/>
      <c r="G46" s="12">
        <v>0</v>
      </c>
      <c r="H46" s="12"/>
      <c r="I46" s="12">
        <f t="shared" si="0"/>
        <v>0</v>
      </c>
      <c r="J46" s="12"/>
      <c r="K46" s="12">
        <v>57590</v>
      </c>
      <c r="L46" s="12"/>
      <c r="M46" s="12">
        <v>367058021</v>
      </c>
      <c r="N46" s="12"/>
      <c r="O46" s="12">
        <v>-230216940</v>
      </c>
      <c r="P46" s="12"/>
      <c r="Q46" s="12">
        <f t="shared" si="1"/>
        <v>136841081</v>
      </c>
      <c r="R46" s="12"/>
      <c r="S46" s="12"/>
      <c r="T46" s="12"/>
      <c r="U46" s="12"/>
    </row>
    <row r="47" spans="1:25" s="248" customFormat="1" ht="21.75">
      <c r="A47" s="245" t="s">
        <v>307</v>
      </c>
      <c r="B47" s="247"/>
      <c r="C47" s="12">
        <v>0</v>
      </c>
      <c r="D47" s="12"/>
      <c r="E47" s="191">
        <v>0</v>
      </c>
      <c r="F47" s="12"/>
      <c r="G47" s="12">
        <v>0</v>
      </c>
      <c r="H47" s="12"/>
      <c r="I47" s="12">
        <f t="shared" si="0"/>
        <v>0</v>
      </c>
      <c r="J47" s="12"/>
      <c r="K47" s="12">
        <v>200377</v>
      </c>
      <c r="L47" s="12"/>
      <c r="M47" s="12">
        <v>23481891031</v>
      </c>
      <c r="N47" s="12"/>
      <c r="O47" s="12">
        <v>-21233599456</v>
      </c>
      <c r="P47" s="12"/>
      <c r="Q47" s="12">
        <f t="shared" si="1"/>
        <v>2248291575</v>
      </c>
      <c r="R47" s="12"/>
      <c r="S47" s="12"/>
      <c r="T47" s="12"/>
      <c r="U47" s="12"/>
    </row>
    <row r="48" spans="1:25" s="248" customFormat="1" ht="21.75">
      <c r="A48" s="245" t="s">
        <v>267</v>
      </c>
      <c r="B48" s="247"/>
      <c r="C48" s="12">
        <v>0</v>
      </c>
      <c r="D48" s="12"/>
      <c r="E48" s="191">
        <v>0</v>
      </c>
      <c r="F48" s="12"/>
      <c r="G48" s="12">
        <v>0</v>
      </c>
      <c r="H48" s="12"/>
      <c r="I48" s="12">
        <f t="shared" si="0"/>
        <v>0</v>
      </c>
      <c r="J48" s="12"/>
      <c r="K48" s="12">
        <v>22476213</v>
      </c>
      <c r="L48" s="12"/>
      <c r="M48" s="12">
        <v>106847390459</v>
      </c>
      <c r="N48" s="12"/>
      <c r="O48" s="12">
        <v>-118692226795</v>
      </c>
      <c r="P48" s="12"/>
      <c r="Q48" s="12">
        <f t="shared" si="1"/>
        <v>-11844836336</v>
      </c>
      <c r="R48" s="12"/>
      <c r="S48" s="12"/>
      <c r="T48" s="12"/>
      <c r="U48" s="12"/>
    </row>
    <row r="49" spans="1:21" s="248" customFormat="1" ht="21.75">
      <c r="A49" s="245" t="s">
        <v>283</v>
      </c>
      <c r="B49" s="247"/>
      <c r="C49" s="12">
        <v>0</v>
      </c>
      <c r="D49" s="12"/>
      <c r="E49" s="191">
        <v>0</v>
      </c>
      <c r="F49" s="12"/>
      <c r="G49" s="12">
        <v>0</v>
      </c>
      <c r="H49" s="12"/>
      <c r="I49" s="12">
        <f t="shared" si="0"/>
        <v>0</v>
      </c>
      <c r="J49" s="12"/>
      <c r="K49" s="12">
        <v>486333</v>
      </c>
      <c r="L49" s="12"/>
      <c r="M49" s="12">
        <v>34494432789</v>
      </c>
      <c r="N49" s="12"/>
      <c r="O49" s="12">
        <v>-37843791205</v>
      </c>
      <c r="P49" s="12"/>
      <c r="Q49" s="12">
        <f t="shared" si="1"/>
        <v>-3349358416</v>
      </c>
      <c r="R49" s="12"/>
      <c r="S49" s="12"/>
      <c r="T49" s="12"/>
      <c r="U49" s="12"/>
    </row>
    <row r="50" spans="1:21" s="248" customFormat="1" ht="21.75">
      <c r="A50" s="245" t="s">
        <v>188</v>
      </c>
      <c r="B50" s="247"/>
      <c r="C50" s="12">
        <v>69528593</v>
      </c>
      <c r="D50" s="12"/>
      <c r="E50" s="191">
        <v>234744745364</v>
      </c>
      <c r="F50" s="12"/>
      <c r="G50" s="12">
        <v>-188106712280</v>
      </c>
      <c r="H50" s="12"/>
      <c r="I50" s="12">
        <f t="shared" si="0"/>
        <v>46638033084</v>
      </c>
      <c r="J50" s="12"/>
      <c r="K50" s="12">
        <v>71260693</v>
      </c>
      <c r="L50" s="12"/>
      <c r="M50" s="12">
        <v>238746017224</v>
      </c>
      <c r="N50" s="12"/>
      <c r="O50" s="12">
        <v>-193304808380</v>
      </c>
      <c r="P50" s="12"/>
      <c r="Q50" s="12">
        <f t="shared" si="1"/>
        <v>45441208844</v>
      </c>
      <c r="R50" s="12"/>
      <c r="S50" s="12"/>
      <c r="T50" s="12"/>
      <c r="U50" s="12"/>
    </row>
    <row r="51" spans="1:21" s="248" customFormat="1" ht="21.75">
      <c r="A51" s="245" t="s">
        <v>106</v>
      </c>
      <c r="B51" s="247"/>
      <c r="C51" s="12">
        <v>0</v>
      </c>
      <c r="D51" s="12"/>
      <c r="E51" s="191">
        <v>0</v>
      </c>
      <c r="F51" s="12"/>
      <c r="G51" s="12">
        <v>0</v>
      </c>
      <c r="H51" s="12"/>
      <c r="I51" s="12">
        <f t="shared" si="0"/>
        <v>0</v>
      </c>
      <c r="J51" s="12"/>
      <c r="K51" s="12">
        <v>44392</v>
      </c>
      <c r="L51" s="12"/>
      <c r="M51" s="12">
        <v>1374184564</v>
      </c>
      <c r="N51" s="12"/>
      <c r="O51" s="12">
        <v>-1373700519</v>
      </c>
      <c r="P51" s="12"/>
      <c r="Q51" s="12">
        <f t="shared" si="1"/>
        <v>484045</v>
      </c>
      <c r="R51" s="12"/>
      <c r="S51" s="12"/>
      <c r="T51" s="12"/>
      <c r="U51" s="12"/>
    </row>
    <row r="52" spans="1:21" s="248" customFormat="1" ht="21.75">
      <c r="A52" s="245" t="s">
        <v>261</v>
      </c>
      <c r="B52" s="247"/>
      <c r="C52" s="12">
        <v>0</v>
      </c>
      <c r="D52" s="12"/>
      <c r="E52" s="191">
        <v>0</v>
      </c>
      <c r="F52" s="12"/>
      <c r="G52" s="12">
        <v>0</v>
      </c>
      <c r="H52" s="12"/>
      <c r="I52" s="12">
        <f t="shared" si="0"/>
        <v>0</v>
      </c>
      <c r="J52" s="12"/>
      <c r="K52" s="12">
        <v>4470247</v>
      </c>
      <c r="L52" s="12"/>
      <c r="M52" s="12">
        <v>162081206469</v>
      </c>
      <c r="N52" s="12"/>
      <c r="O52" s="12">
        <v>-166291648852</v>
      </c>
      <c r="P52" s="12"/>
      <c r="Q52" s="12">
        <f t="shared" si="1"/>
        <v>-4210442383</v>
      </c>
      <c r="R52" s="12"/>
      <c r="S52" s="12"/>
      <c r="T52" s="12"/>
      <c r="U52" s="12"/>
    </row>
    <row r="53" spans="1:21" s="248" customFormat="1" ht="21.75">
      <c r="A53" s="245" t="s">
        <v>220</v>
      </c>
      <c r="B53" s="247"/>
      <c r="C53" s="12">
        <v>0</v>
      </c>
      <c r="D53" s="12"/>
      <c r="E53" s="191">
        <v>0</v>
      </c>
      <c r="F53" s="12"/>
      <c r="G53" s="12">
        <v>0</v>
      </c>
      <c r="H53" s="12"/>
      <c r="I53" s="12">
        <f t="shared" si="0"/>
        <v>0</v>
      </c>
      <c r="J53" s="12"/>
      <c r="K53" s="12">
        <v>330000</v>
      </c>
      <c r="L53" s="12"/>
      <c r="M53" s="12">
        <v>12323209497</v>
      </c>
      <c r="N53" s="12"/>
      <c r="O53" s="12">
        <v>-19606741606</v>
      </c>
      <c r="P53" s="12"/>
      <c r="Q53" s="12">
        <f t="shared" si="1"/>
        <v>-7283532109</v>
      </c>
      <c r="R53" s="12"/>
      <c r="S53" s="12"/>
      <c r="T53" s="12"/>
      <c r="U53" s="12"/>
    </row>
    <row r="54" spans="1:21" s="248" customFormat="1" ht="21.75">
      <c r="A54" s="245" t="s">
        <v>132</v>
      </c>
      <c r="B54" s="247"/>
      <c r="C54" s="12">
        <v>0</v>
      </c>
      <c r="D54" s="12"/>
      <c r="E54" s="191">
        <v>0</v>
      </c>
      <c r="F54" s="12"/>
      <c r="G54" s="12">
        <v>0</v>
      </c>
      <c r="H54" s="12"/>
      <c r="I54" s="12">
        <f t="shared" si="0"/>
        <v>0</v>
      </c>
      <c r="J54" s="12"/>
      <c r="K54" s="12">
        <v>491200000</v>
      </c>
      <c r="L54" s="12"/>
      <c r="M54" s="12">
        <v>236920452927</v>
      </c>
      <c r="N54" s="12"/>
      <c r="O54" s="12">
        <v>-234257833507</v>
      </c>
      <c r="P54" s="12"/>
      <c r="Q54" s="12">
        <f t="shared" si="1"/>
        <v>2662619420</v>
      </c>
      <c r="R54" s="12"/>
      <c r="S54" s="12"/>
      <c r="T54" s="12"/>
      <c r="U54" s="12"/>
    </row>
    <row r="55" spans="1:21" s="248" customFormat="1" ht="21.75">
      <c r="A55" s="245" t="s">
        <v>168</v>
      </c>
      <c r="B55" s="247"/>
      <c r="C55" s="12">
        <v>0</v>
      </c>
      <c r="D55" s="12"/>
      <c r="E55" s="191">
        <v>0</v>
      </c>
      <c r="F55" s="12"/>
      <c r="G55" s="12">
        <v>0</v>
      </c>
      <c r="H55" s="12"/>
      <c r="I55" s="12">
        <f t="shared" si="0"/>
        <v>0</v>
      </c>
      <c r="J55" s="12"/>
      <c r="K55" s="12">
        <v>19837089</v>
      </c>
      <c r="L55" s="12"/>
      <c r="M55" s="12">
        <v>122245509693</v>
      </c>
      <c r="N55" s="12"/>
      <c r="O55" s="12">
        <v>-113991713347</v>
      </c>
      <c r="P55" s="12"/>
      <c r="Q55" s="12">
        <f t="shared" si="1"/>
        <v>8253796346</v>
      </c>
      <c r="R55" s="12"/>
      <c r="S55" s="12"/>
      <c r="T55" s="12"/>
      <c r="U55" s="12"/>
    </row>
    <row r="56" spans="1:21" s="248" customFormat="1" ht="21.75">
      <c r="A56" s="245" t="s">
        <v>173</v>
      </c>
      <c r="B56" s="247"/>
      <c r="C56" s="12">
        <v>0</v>
      </c>
      <c r="D56" s="12"/>
      <c r="E56" s="191">
        <v>0</v>
      </c>
      <c r="F56" s="12"/>
      <c r="G56" s="12">
        <v>0</v>
      </c>
      <c r="H56" s="12"/>
      <c r="I56" s="12">
        <f t="shared" si="0"/>
        <v>0</v>
      </c>
      <c r="J56" s="12"/>
      <c r="K56" s="12">
        <v>243117</v>
      </c>
      <c r="L56" s="12"/>
      <c r="M56" s="12">
        <v>10691708457</v>
      </c>
      <c r="N56" s="12"/>
      <c r="O56" s="12">
        <v>-12018271672</v>
      </c>
      <c r="P56" s="12"/>
      <c r="Q56" s="12">
        <f t="shared" si="1"/>
        <v>-1326563215</v>
      </c>
      <c r="R56" s="12"/>
      <c r="S56" s="12"/>
      <c r="T56" s="12"/>
      <c r="U56" s="12"/>
    </row>
    <row r="57" spans="1:21" s="248" customFormat="1" ht="21.75">
      <c r="A57" s="245" t="s">
        <v>252</v>
      </c>
      <c r="B57" s="247"/>
      <c r="C57" s="12">
        <v>0</v>
      </c>
      <c r="D57" s="12"/>
      <c r="E57" s="191">
        <v>0</v>
      </c>
      <c r="F57" s="12"/>
      <c r="G57" s="12">
        <v>0</v>
      </c>
      <c r="H57" s="12"/>
      <c r="I57" s="12">
        <f t="shared" si="0"/>
        <v>0</v>
      </c>
      <c r="J57" s="12"/>
      <c r="K57" s="12">
        <v>9831746</v>
      </c>
      <c r="L57" s="12"/>
      <c r="M57" s="12">
        <v>80958679321</v>
      </c>
      <c r="N57" s="12"/>
      <c r="O57" s="12">
        <v>-111651673667</v>
      </c>
      <c r="P57" s="12"/>
      <c r="Q57" s="12">
        <f t="shared" si="1"/>
        <v>-30692994346</v>
      </c>
      <c r="R57" s="195"/>
      <c r="S57" s="12"/>
      <c r="T57" s="12"/>
      <c r="U57" s="12"/>
    </row>
    <row r="58" spans="1:21" s="248" customFormat="1" ht="21.75">
      <c r="A58" s="245" t="s">
        <v>119</v>
      </c>
      <c r="B58" s="247"/>
      <c r="C58" s="12">
        <v>0</v>
      </c>
      <c r="D58" s="12"/>
      <c r="E58" s="191">
        <v>0</v>
      </c>
      <c r="F58" s="12"/>
      <c r="G58" s="12">
        <v>0</v>
      </c>
      <c r="H58" s="12"/>
      <c r="I58" s="12">
        <f t="shared" si="0"/>
        <v>0</v>
      </c>
      <c r="J58" s="12"/>
      <c r="K58" s="12">
        <v>58500642</v>
      </c>
      <c r="L58" s="12"/>
      <c r="M58" s="12">
        <v>108437057267</v>
      </c>
      <c r="N58" s="12"/>
      <c r="O58" s="12">
        <v>-134332420950</v>
      </c>
      <c r="P58" s="12"/>
      <c r="Q58" s="12">
        <f t="shared" si="1"/>
        <v>-25895363683</v>
      </c>
      <c r="R58" s="12"/>
      <c r="S58" s="12"/>
      <c r="T58" s="12"/>
      <c r="U58" s="12"/>
    </row>
    <row r="59" spans="1:21" s="248" customFormat="1" ht="21.75">
      <c r="A59" s="245" t="s">
        <v>156</v>
      </c>
      <c r="B59" s="247"/>
      <c r="C59" s="12">
        <v>0</v>
      </c>
      <c r="D59" s="12"/>
      <c r="E59" s="191">
        <v>0</v>
      </c>
      <c r="F59" s="12"/>
      <c r="G59" s="12">
        <v>0</v>
      </c>
      <c r="H59" s="12"/>
      <c r="I59" s="12">
        <f t="shared" si="0"/>
        <v>0</v>
      </c>
      <c r="J59" s="12"/>
      <c r="K59" s="12">
        <v>10600000</v>
      </c>
      <c r="L59" s="12"/>
      <c r="M59" s="12">
        <v>32070600887</v>
      </c>
      <c r="N59" s="12"/>
      <c r="O59" s="12">
        <v>-33781397581</v>
      </c>
      <c r="P59" s="12"/>
      <c r="Q59" s="12">
        <f t="shared" si="1"/>
        <v>-1710796694</v>
      </c>
      <c r="R59" s="12"/>
      <c r="S59" s="12"/>
      <c r="T59" s="12"/>
      <c r="U59" s="12"/>
    </row>
    <row r="60" spans="1:21" s="248" customFormat="1" ht="21.75">
      <c r="A60" s="245" t="s">
        <v>239</v>
      </c>
      <c r="B60" s="247"/>
      <c r="C60" s="12">
        <v>0</v>
      </c>
      <c r="D60" s="12"/>
      <c r="E60" s="191">
        <v>0</v>
      </c>
      <c r="F60" s="12"/>
      <c r="G60" s="12">
        <v>0</v>
      </c>
      <c r="H60" s="12"/>
      <c r="I60" s="12">
        <f t="shared" si="0"/>
        <v>0</v>
      </c>
      <c r="J60" s="12"/>
      <c r="K60" s="12">
        <v>12761907</v>
      </c>
      <c r="L60" s="12"/>
      <c r="M60" s="12">
        <v>25447250368</v>
      </c>
      <c r="N60" s="12"/>
      <c r="O60" s="12">
        <v>-28200919434</v>
      </c>
      <c r="P60" s="12"/>
      <c r="Q60" s="12">
        <f t="shared" si="1"/>
        <v>-2753669066</v>
      </c>
      <c r="R60" s="12"/>
      <c r="S60" s="12"/>
      <c r="T60" s="12"/>
      <c r="U60" s="12"/>
    </row>
    <row r="61" spans="1:21" s="248" customFormat="1" ht="21.75">
      <c r="A61" s="245" t="s">
        <v>194</v>
      </c>
      <c r="B61" s="247"/>
      <c r="C61" s="12">
        <v>0</v>
      </c>
      <c r="D61" s="12"/>
      <c r="E61" s="191">
        <v>0</v>
      </c>
      <c r="F61" s="12"/>
      <c r="G61" s="12">
        <v>0</v>
      </c>
      <c r="H61" s="12"/>
      <c r="I61" s="12">
        <f t="shared" si="0"/>
        <v>0</v>
      </c>
      <c r="J61" s="12"/>
      <c r="K61" s="12">
        <v>963939</v>
      </c>
      <c r="L61" s="12"/>
      <c r="M61" s="12">
        <v>2832390905</v>
      </c>
      <c r="N61" s="12"/>
      <c r="O61" s="12">
        <v>-3425606771</v>
      </c>
      <c r="P61" s="12"/>
      <c r="Q61" s="12">
        <f t="shared" si="1"/>
        <v>-593215866</v>
      </c>
      <c r="R61" s="12"/>
      <c r="S61" s="12"/>
      <c r="T61" s="12"/>
      <c r="U61" s="12"/>
    </row>
    <row r="62" spans="1:21" s="248" customFormat="1" ht="21.75">
      <c r="A62" s="245" t="s">
        <v>244</v>
      </c>
      <c r="B62" s="247"/>
      <c r="C62" s="12">
        <v>0</v>
      </c>
      <c r="D62" s="12"/>
      <c r="E62" s="191">
        <v>0</v>
      </c>
      <c r="F62" s="12"/>
      <c r="G62" s="12">
        <v>0</v>
      </c>
      <c r="H62" s="12"/>
      <c r="I62" s="12">
        <f t="shared" si="0"/>
        <v>0</v>
      </c>
      <c r="J62" s="12"/>
      <c r="K62" s="12">
        <v>9809643</v>
      </c>
      <c r="L62" s="12"/>
      <c r="M62" s="12">
        <v>72629755480</v>
      </c>
      <c r="N62" s="12"/>
      <c r="O62" s="12">
        <v>-59431717124</v>
      </c>
      <c r="P62" s="12"/>
      <c r="Q62" s="12">
        <f t="shared" si="1"/>
        <v>13198038356</v>
      </c>
      <c r="R62" s="12"/>
      <c r="S62" s="12"/>
      <c r="T62" s="12"/>
      <c r="U62" s="12"/>
    </row>
    <row r="63" spans="1:21" s="248" customFormat="1" ht="21.75">
      <c r="A63" s="245" t="s">
        <v>160</v>
      </c>
      <c r="B63" s="247"/>
      <c r="C63" s="12">
        <v>0</v>
      </c>
      <c r="D63" s="12"/>
      <c r="E63" s="191">
        <v>0</v>
      </c>
      <c r="F63" s="12"/>
      <c r="G63" s="12">
        <v>0</v>
      </c>
      <c r="H63" s="12"/>
      <c r="I63" s="12">
        <f t="shared" si="0"/>
        <v>0</v>
      </c>
      <c r="J63" s="12"/>
      <c r="K63" s="12">
        <v>5993507</v>
      </c>
      <c r="L63" s="12"/>
      <c r="M63" s="12">
        <v>32299815386</v>
      </c>
      <c r="N63" s="12"/>
      <c r="O63" s="12">
        <v>-38725996622</v>
      </c>
      <c r="P63" s="12"/>
      <c r="Q63" s="12">
        <f t="shared" si="1"/>
        <v>-6426181236</v>
      </c>
      <c r="R63" s="12"/>
      <c r="S63" s="12"/>
      <c r="T63" s="12"/>
      <c r="U63" s="12"/>
    </row>
    <row r="64" spans="1:21" s="248" customFormat="1" ht="21.75">
      <c r="A64" s="245" t="s">
        <v>224</v>
      </c>
      <c r="B64" s="247"/>
      <c r="C64" s="12">
        <v>0</v>
      </c>
      <c r="D64" s="12"/>
      <c r="E64" s="191">
        <v>0</v>
      </c>
      <c r="F64" s="12"/>
      <c r="G64" s="12">
        <v>0</v>
      </c>
      <c r="H64" s="12"/>
      <c r="I64" s="12">
        <f t="shared" si="0"/>
        <v>0</v>
      </c>
      <c r="J64" s="12"/>
      <c r="K64" s="12">
        <v>1988590</v>
      </c>
      <c r="L64" s="12"/>
      <c r="M64" s="12">
        <v>50226548936</v>
      </c>
      <c r="N64" s="12"/>
      <c r="O64" s="12">
        <v>-74855625755</v>
      </c>
      <c r="P64" s="12"/>
      <c r="Q64" s="12">
        <f t="shared" si="1"/>
        <v>-24629076819</v>
      </c>
      <c r="R64" s="12"/>
      <c r="S64" s="12"/>
      <c r="T64" s="12"/>
      <c r="U64" s="12"/>
    </row>
    <row r="65" spans="1:21" s="248" customFormat="1" ht="21.75">
      <c r="A65" s="245" t="s">
        <v>218</v>
      </c>
      <c r="B65" s="247"/>
      <c r="C65" s="12">
        <v>0</v>
      </c>
      <c r="D65" s="12"/>
      <c r="E65" s="191">
        <v>0</v>
      </c>
      <c r="F65" s="12"/>
      <c r="G65" s="12">
        <v>0</v>
      </c>
      <c r="H65" s="12"/>
      <c r="I65" s="12">
        <f t="shared" si="0"/>
        <v>0</v>
      </c>
      <c r="J65" s="12"/>
      <c r="K65" s="12">
        <v>1014124</v>
      </c>
      <c r="L65" s="12"/>
      <c r="M65" s="12">
        <v>17464702077</v>
      </c>
      <c r="N65" s="12"/>
      <c r="O65" s="12">
        <v>-18320628115</v>
      </c>
      <c r="P65" s="12"/>
      <c r="Q65" s="12">
        <f t="shared" si="1"/>
        <v>-855926038</v>
      </c>
      <c r="R65" s="12"/>
      <c r="S65" s="12"/>
      <c r="T65" s="12"/>
      <c r="U65" s="12"/>
    </row>
    <row r="66" spans="1:21" s="248" customFormat="1" ht="21.75">
      <c r="A66" s="245" t="s">
        <v>183</v>
      </c>
      <c r="B66" s="247"/>
      <c r="C66" s="12">
        <v>0</v>
      </c>
      <c r="D66" s="12"/>
      <c r="E66" s="191">
        <v>0</v>
      </c>
      <c r="F66" s="12"/>
      <c r="G66" s="12">
        <v>0</v>
      </c>
      <c r="H66" s="12"/>
      <c r="I66" s="12">
        <f t="shared" si="0"/>
        <v>0</v>
      </c>
      <c r="J66" s="12"/>
      <c r="K66" s="12">
        <v>10661165</v>
      </c>
      <c r="L66" s="12"/>
      <c r="M66" s="12">
        <v>26113981750</v>
      </c>
      <c r="N66" s="12"/>
      <c r="O66" s="12">
        <v>-38756012752</v>
      </c>
      <c r="P66" s="12"/>
      <c r="Q66" s="12">
        <f t="shared" si="1"/>
        <v>-12642031002</v>
      </c>
      <c r="R66" s="12"/>
      <c r="S66" s="12"/>
      <c r="T66" s="12"/>
      <c r="U66" s="12"/>
    </row>
    <row r="67" spans="1:21" s="248" customFormat="1" ht="21.75">
      <c r="A67" s="245" t="s">
        <v>213</v>
      </c>
      <c r="B67" s="247"/>
      <c r="C67" s="12">
        <v>0</v>
      </c>
      <c r="D67" s="12"/>
      <c r="E67" s="191">
        <v>0</v>
      </c>
      <c r="F67" s="12"/>
      <c r="G67" s="12">
        <v>0</v>
      </c>
      <c r="H67" s="12"/>
      <c r="I67" s="12">
        <f t="shared" si="0"/>
        <v>0</v>
      </c>
      <c r="J67" s="12"/>
      <c r="K67" s="12">
        <v>637918</v>
      </c>
      <c r="L67" s="12"/>
      <c r="M67" s="12">
        <v>2011290094</v>
      </c>
      <c r="N67" s="12"/>
      <c r="O67" s="12">
        <v>-2175039789</v>
      </c>
      <c r="P67" s="12"/>
      <c r="Q67" s="12">
        <f t="shared" si="1"/>
        <v>-163749695</v>
      </c>
      <c r="R67" s="12"/>
      <c r="S67" s="12"/>
      <c r="T67" s="12"/>
      <c r="U67" s="12"/>
    </row>
    <row r="68" spans="1:21" s="248" customFormat="1" ht="21.75">
      <c r="A68" s="245" t="s">
        <v>264</v>
      </c>
      <c r="B68" s="247"/>
      <c r="C68" s="12">
        <v>0</v>
      </c>
      <c r="D68" s="12"/>
      <c r="E68" s="191">
        <v>0</v>
      </c>
      <c r="F68" s="12"/>
      <c r="G68" s="12">
        <v>0</v>
      </c>
      <c r="H68" s="12"/>
      <c r="I68" s="12">
        <f t="shared" si="0"/>
        <v>0</v>
      </c>
      <c r="J68" s="12"/>
      <c r="K68" s="12">
        <v>22448890</v>
      </c>
      <c r="L68" s="12"/>
      <c r="M68" s="12">
        <v>40016528163</v>
      </c>
      <c r="N68" s="12"/>
      <c r="O68" s="12">
        <v>-42849760632</v>
      </c>
      <c r="P68" s="12"/>
      <c r="Q68" s="12">
        <f t="shared" si="1"/>
        <v>-2833232469</v>
      </c>
      <c r="R68" s="12"/>
      <c r="S68" s="12"/>
      <c r="T68" s="12"/>
      <c r="U68" s="12"/>
    </row>
    <row r="69" spans="1:21" s="248" customFormat="1" ht="21.75">
      <c r="A69" s="245" t="s">
        <v>81</v>
      </c>
      <c r="B69" s="247"/>
      <c r="C69" s="12">
        <v>0</v>
      </c>
      <c r="D69" s="12"/>
      <c r="E69" s="191">
        <v>0</v>
      </c>
      <c r="F69" s="12"/>
      <c r="G69" s="12">
        <v>0</v>
      </c>
      <c r="H69" s="12"/>
      <c r="I69" s="12">
        <f t="shared" si="0"/>
        <v>0</v>
      </c>
      <c r="J69" s="12"/>
      <c r="K69" s="12">
        <v>48981262</v>
      </c>
      <c r="L69" s="12"/>
      <c r="M69" s="12">
        <v>132429939299</v>
      </c>
      <c r="N69" s="12"/>
      <c r="O69" s="12">
        <v>-128745646679</v>
      </c>
      <c r="P69" s="12"/>
      <c r="Q69" s="12">
        <f t="shared" si="1"/>
        <v>3684292620</v>
      </c>
      <c r="R69" s="195"/>
      <c r="S69" s="12"/>
      <c r="T69" s="12"/>
      <c r="U69" s="12"/>
    </row>
    <row r="70" spans="1:21" s="248" customFormat="1" ht="21.75">
      <c r="A70" s="245" t="s">
        <v>336</v>
      </c>
      <c r="B70" s="247"/>
      <c r="C70" s="12">
        <v>21502684</v>
      </c>
      <c r="D70" s="12"/>
      <c r="E70" s="191">
        <v>51762272398</v>
      </c>
      <c r="F70" s="12"/>
      <c r="G70" s="12">
        <v>-42874066224</v>
      </c>
      <c r="H70" s="12"/>
      <c r="I70" s="12">
        <f t="shared" si="0"/>
        <v>8888206174</v>
      </c>
      <c r="J70" s="12"/>
      <c r="K70" s="12">
        <v>23154985</v>
      </c>
      <c r="L70" s="12"/>
      <c r="M70" s="12">
        <v>56584021829</v>
      </c>
      <c r="N70" s="12"/>
      <c r="O70" s="12">
        <v>-47063384639</v>
      </c>
      <c r="P70" s="12"/>
      <c r="Q70" s="12">
        <f t="shared" si="1"/>
        <v>9520637190</v>
      </c>
      <c r="R70" s="12"/>
      <c r="S70" s="12"/>
      <c r="T70" s="12"/>
      <c r="U70" s="12"/>
    </row>
    <row r="71" spans="1:21" s="248" customFormat="1" ht="21.75">
      <c r="A71" s="245" t="s">
        <v>263</v>
      </c>
      <c r="B71" s="247"/>
      <c r="C71" s="12">
        <v>0</v>
      </c>
      <c r="D71" s="12"/>
      <c r="E71" s="191">
        <v>0</v>
      </c>
      <c r="F71" s="12"/>
      <c r="G71" s="12">
        <v>0</v>
      </c>
      <c r="H71" s="12"/>
      <c r="I71" s="12">
        <f t="shared" si="0"/>
        <v>0</v>
      </c>
      <c r="J71" s="12"/>
      <c r="K71" s="12">
        <v>3740019</v>
      </c>
      <c r="L71" s="12"/>
      <c r="M71" s="12">
        <v>18565335515</v>
      </c>
      <c r="N71" s="12"/>
      <c r="O71" s="12">
        <v>-17423148210</v>
      </c>
      <c r="P71" s="12"/>
      <c r="Q71" s="12">
        <f t="shared" si="1"/>
        <v>1142187305</v>
      </c>
      <c r="R71" s="12"/>
      <c r="S71" s="12"/>
      <c r="T71" s="12"/>
      <c r="U71" s="12"/>
    </row>
    <row r="72" spans="1:21" s="248" customFormat="1" ht="21.75">
      <c r="A72" s="245" t="s">
        <v>200</v>
      </c>
      <c r="B72" s="247"/>
      <c r="C72" s="12">
        <v>0</v>
      </c>
      <c r="D72" s="12"/>
      <c r="E72" s="191">
        <v>0</v>
      </c>
      <c r="F72" s="12"/>
      <c r="G72" s="12">
        <v>0</v>
      </c>
      <c r="H72" s="12"/>
      <c r="I72" s="12">
        <f t="shared" ref="I72:I135" si="2">E72+G72</f>
        <v>0</v>
      </c>
      <c r="J72" s="12"/>
      <c r="K72" s="12">
        <v>2715458</v>
      </c>
      <c r="L72" s="12"/>
      <c r="M72" s="12">
        <v>5912942767</v>
      </c>
      <c r="N72" s="12"/>
      <c r="O72" s="12">
        <v>-10419301958</v>
      </c>
      <c r="P72" s="12"/>
      <c r="Q72" s="12">
        <f t="shared" ref="Q72:Q135" si="3">M72+O72</f>
        <v>-4506359191</v>
      </c>
      <c r="R72" s="12"/>
      <c r="S72" s="12"/>
      <c r="T72" s="12"/>
      <c r="U72" s="12"/>
    </row>
    <row r="73" spans="1:21" s="248" customFormat="1" ht="21.75">
      <c r="A73" s="245" t="s">
        <v>123</v>
      </c>
      <c r="B73" s="247"/>
      <c r="C73" s="12">
        <v>0</v>
      </c>
      <c r="D73" s="12"/>
      <c r="E73" s="191">
        <v>0</v>
      </c>
      <c r="F73" s="12"/>
      <c r="G73" s="12">
        <v>0</v>
      </c>
      <c r="H73" s="12"/>
      <c r="I73" s="12">
        <f t="shared" si="2"/>
        <v>0</v>
      </c>
      <c r="J73" s="12"/>
      <c r="K73" s="12">
        <v>2722290</v>
      </c>
      <c r="L73" s="12"/>
      <c r="M73" s="12">
        <v>39156632376</v>
      </c>
      <c r="N73" s="12"/>
      <c r="O73" s="12">
        <v>-49973083298</v>
      </c>
      <c r="P73" s="12"/>
      <c r="Q73" s="12">
        <f t="shared" si="3"/>
        <v>-10816450922</v>
      </c>
      <c r="R73" s="12"/>
      <c r="S73" s="12"/>
      <c r="T73" s="12"/>
      <c r="U73" s="12"/>
    </row>
    <row r="74" spans="1:21" s="248" customFormat="1" ht="21.75">
      <c r="A74" s="245" t="s">
        <v>104</v>
      </c>
      <c r="B74" s="247"/>
      <c r="C74" s="12">
        <v>0</v>
      </c>
      <c r="D74" s="12"/>
      <c r="E74" s="191">
        <v>0</v>
      </c>
      <c r="F74" s="12"/>
      <c r="G74" s="12">
        <v>0</v>
      </c>
      <c r="H74" s="12"/>
      <c r="I74" s="12">
        <f t="shared" si="2"/>
        <v>0</v>
      </c>
      <c r="J74" s="12"/>
      <c r="K74" s="12">
        <v>694439</v>
      </c>
      <c r="L74" s="12"/>
      <c r="M74" s="12">
        <v>7438052886</v>
      </c>
      <c r="N74" s="12"/>
      <c r="O74" s="12">
        <v>-9136894496</v>
      </c>
      <c r="P74" s="12"/>
      <c r="Q74" s="12">
        <f t="shared" si="3"/>
        <v>-1698841610</v>
      </c>
      <c r="R74" s="12"/>
      <c r="S74" s="12"/>
      <c r="T74" s="12"/>
      <c r="U74" s="12"/>
    </row>
    <row r="75" spans="1:21" s="248" customFormat="1" ht="21.75">
      <c r="A75" s="245" t="s">
        <v>130</v>
      </c>
      <c r="B75" s="247"/>
      <c r="C75" s="12">
        <v>0</v>
      </c>
      <c r="D75" s="12"/>
      <c r="E75" s="191">
        <v>0</v>
      </c>
      <c r="F75" s="12"/>
      <c r="G75" s="12">
        <v>0</v>
      </c>
      <c r="H75" s="12"/>
      <c r="I75" s="12">
        <f t="shared" si="2"/>
        <v>0</v>
      </c>
      <c r="J75" s="12"/>
      <c r="K75" s="12">
        <v>36244442</v>
      </c>
      <c r="L75" s="12"/>
      <c r="M75" s="12">
        <v>220128845369</v>
      </c>
      <c r="N75" s="12"/>
      <c r="O75" s="12">
        <v>-265600835509</v>
      </c>
      <c r="P75" s="12"/>
      <c r="Q75" s="12">
        <f t="shared" si="3"/>
        <v>-45471990140</v>
      </c>
      <c r="R75" s="12"/>
      <c r="S75" s="12"/>
      <c r="T75" s="12"/>
      <c r="U75" s="12"/>
    </row>
    <row r="76" spans="1:21" s="248" customFormat="1" ht="21.75">
      <c r="A76" s="245" t="s">
        <v>251</v>
      </c>
      <c r="B76" s="247"/>
      <c r="C76" s="12">
        <v>0</v>
      </c>
      <c r="D76" s="12"/>
      <c r="E76" s="191">
        <v>0</v>
      </c>
      <c r="F76" s="12"/>
      <c r="G76" s="12">
        <v>0</v>
      </c>
      <c r="H76" s="12"/>
      <c r="I76" s="12">
        <f t="shared" si="2"/>
        <v>0</v>
      </c>
      <c r="J76" s="12"/>
      <c r="K76" s="12">
        <v>4405633</v>
      </c>
      <c r="L76" s="12"/>
      <c r="M76" s="12">
        <v>29638062974</v>
      </c>
      <c r="N76" s="12"/>
      <c r="O76" s="12">
        <v>-31798655668</v>
      </c>
      <c r="P76" s="12"/>
      <c r="Q76" s="12">
        <f t="shared" si="3"/>
        <v>-2160592694</v>
      </c>
      <c r="R76" s="12"/>
      <c r="S76" s="12"/>
      <c r="T76" s="12"/>
      <c r="U76" s="12"/>
    </row>
    <row r="77" spans="1:21" s="248" customFormat="1" ht="21.75">
      <c r="A77" s="245" t="s">
        <v>185</v>
      </c>
      <c r="B77" s="247"/>
      <c r="C77" s="12">
        <v>0</v>
      </c>
      <c r="D77" s="12"/>
      <c r="E77" s="191">
        <v>0</v>
      </c>
      <c r="F77" s="12"/>
      <c r="G77" s="12">
        <v>0</v>
      </c>
      <c r="H77" s="12"/>
      <c r="I77" s="12">
        <f t="shared" si="2"/>
        <v>0</v>
      </c>
      <c r="J77" s="12"/>
      <c r="K77" s="12">
        <v>233058</v>
      </c>
      <c r="L77" s="12"/>
      <c r="M77" s="12">
        <v>9117514505</v>
      </c>
      <c r="N77" s="12"/>
      <c r="O77" s="12">
        <v>-11565031537</v>
      </c>
      <c r="P77" s="12"/>
      <c r="Q77" s="12">
        <f t="shared" si="3"/>
        <v>-2447517032</v>
      </c>
      <c r="R77" s="12"/>
      <c r="S77" s="12"/>
      <c r="T77" s="12"/>
      <c r="U77" s="12"/>
    </row>
    <row r="78" spans="1:21" s="248" customFormat="1" ht="21.75">
      <c r="A78" s="245" t="s">
        <v>250</v>
      </c>
      <c r="B78" s="247"/>
      <c r="C78" s="12">
        <v>0</v>
      </c>
      <c r="D78" s="12"/>
      <c r="E78" s="191">
        <v>0</v>
      </c>
      <c r="F78" s="12"/>
      <c r="G78" s="12">
        <v>0</v>
      </c>
      <c r="H78" s="12"/>
      <c r="I78" s="12">
        <f t="shared" si="2"/>
        <v>0</v>
      </c>
      <c r="J78" s="12"/>
      <c r="K78" s="12">
        <v>13200000</v>
      </c>
      <c r="L78" s="12"/>
      <c r="M78" s="12">
        <v>21471990188</v>
      </c>
      <c r="N78" s="12"/>
      <c r="O78" s="12">
        <v>-27082693441</v>
      </c>
      <c r="P78" s="12"/>
      <c r="Q78" s="12">
        <f t="shared" si="3"/>
        <v>-5610703253</v>
      </c>
      <c r="R78" s="12"/>
      <c r="S78" s="12"/>
      <c r="T78" s="12"/>
      <c r="U78" s="12"/>
    </row>
    <row r="79" spans="1:21" s="248" customFormat="1" ht="21.75">
      <c r="A79" s="245" t="s">
        <v>118</v>
      </c>
      <c r="B79" s="247"/>
      <c r="C79" s="12">
        <v>0</v>
      </c>
      <c r="D79" s="12"/>
      <c r="E79" s="191">
        <v>0</v>
      </c>
      <c r="F79" s="12"/>
      <c r="G79" s="12">
        <v>0</v>
      </c>
      <c r="H79" s="12"/>
      <c r="I79" s="12">
        <f t="shared" si="2"/>
        <v>0</v>
      </c>
      <c r="J79" s="12"/>
      <c r="K79" s="12">
        <v>6754587</v>
      </c>
      <c r="L79" s="12"/>
      <c r="M79" s="12">
        <v>26766292112</v>
      </c>
      <c r="N79" s="12"/>
      <c r="O79" s="12">
        <v>-38943503805</v>
      </c>
      <c r="P79" s="12"/>
      <c r="Q79" s="12">
        <f t="shared" si="3"/>
        <v>-12177211693</v>
      </c>
      <c r="R79" s="195"/>
      <c r="S79" s="12"/>
      <c r="T79" s="12"/>
      <c r="U79" s="12"/>
    </row>
    <row r="80" spans="1:21" s="248" customFormat="1" ht="21.75">
      <c r="A80" s="245" t="s">
        <v>246</v>
      </c>
      <c r="B80" s="247"/>
      <c r="C80" s="12">
        <v>0</v>
      </c>
      <c r="D80" s="12"/>
      <c r="E80" s="191">
        <v>0</v>
      </c>
      <c r="F80" s="12"/>
      <c r="G80" s="12">
        <v>0</v>
      </c>
      <c r="H80" s="12"/>
      <c r="I80" s="12">
        <f t="shared" si="2"/>
        <v>0</v>
      </c>
      <c r="J80" s="12"/>
      <c r="K80" s="12">
        <v>600000</v>
      </c>
      <c r="L80" s="12"/>
      <c r="M80" s="12">
        <v>21089636329</v>
      </c>
      <c r="N80" s="12"/>
      <c r="O80" s="12">
        <v>-20624549400</v>
      </c>
      <c r="P80" s="12"/>
      <c r="Q80" s="12">
        <f t="shared" si="3"/>
        <v>465086929</v>
      </c>
      <c r="R80" s="12"/>
      <c r="S80" s="12"/>
      <c r="T80" s="12"/>
      <c r="U80" s="12"/>
    </row>
    <row r="81" spans="1:21" s="248" customFormat="1" ht="21.75">
      <c r="A81" s="245" t="s">
        <v>189</v>
      </c>
      <c r="B81" s="247"/>
      <c r="C81" s="12">
        <v>0</v>
      </c>
      <c r="D81" s="12"/>
      <c r="E81" s="191">
        <v>0</v>
      </c>
      <c r="F81" s="12"/>
      <c r="G81" s="12">
        <v>0</v>
      </c>
      <c r="H81" s="12"/>
      <c r="I81" s="12">
        <f t="shared" si="2"/>
        <v>0</v>
      </c>
      <c r="J81" s="12"/>
      <c r="K81" s="12">
        <v>5325249</v>
      </c>
      <c r="L81" s="12"/>
      <c r="M81" s="12">
        <v>46280929621</v>
      </c>
      <c r="N81" s="12"/>
      <c r="O81" s="12">
        <v>-49283078686</v>
      </c>
      <c r="P81" s="12"/>
      <c r="Q81" s="12">
        <f t="shared" si="3"/>
        <v>-3002149065</v>
      </c>
      <c r="R81" s="12"/>
      <c r="S81" s="12"/>
      <c r="T81" s="12"/>
      <c r="U81" s="12"/>
    </row>
    <row r="82" spans="1:21" s="248" customFormat="1" ht="21.75">
      <c r="A82" s="245" t="s">
        <v>190</v>
      </c>
      <c r="B82" s="247"/>
      <c r="C82" s="12">
        <v>1700000</v>
      </c>
      <c r="D82" s="12"/>
      <c r="E82" s="191">
        <v>78219651999</v>
      </c>
      <c r="F82" s="12"/>
      <c r="G82" s="12">
        <v>-57138773099</v>
      </c>
      <c r="H82" s="12"/>
      <c r="I82" s="12">
        <f t="shared" si="2"/>
        <v>21080878900</v>
      </c>
      <c r="J82" s="12"/>
      <c r="K82" s="12">
        <v>2803177</v>
      </c>
      <c r="L82" s="12"/>
      <c r="M82" s="12">
        <v>114976985557</v>
      </c>
      <c r="N82" s="12"/>
      <c r="O82" s="12">
        <v>-96573964392</v>
      </c>
      <c r="P82" s="12"/>
      <c r="Q82" s="12">
        <f t="shared" si="3"/>
        <v>18403021165</v>
      </c>
      <c r="R82" s="12"/>
      <c r="S82" s="12"/>
      <c r="T82" s="12"/>
      <c r="U82" s="12"/>
    </row>
    <row r="83" spans="1:21" s="248" customFormat="1" ht="21.75">
      <c r="A83" s="245" t="s">
        <v>135</v>
      </c>
      <c r="B83" s="247"/>
      <c r="C83" s="12">
        <v>0</v>
      </c>
      <c r="D83" s="12"/>
      <c r="E83" s="191">
        <v>0</v>
      </c>
      <c r="F83" s="12"/>
      <c r="G83" s="12">
        <v>0</v>
      </c>
      <c r="H83" s="12"/>
      <c r="I83" s="12">
        <f t="shared" si="2"/>
        <v>0</v>
      </c>
      <c r="J83" s="12"/>
      <c r="K83" s="12">
        <v>2248639</v>
      </c>
      <c r="L83" s="12"/>
      <c r="M83" s="12">
        <v>9264975387</v>
      </c>
      <c r="N83" s="12"/>
      <c r="O83" s="12">
        <v>-13111123798</v>
      </c>
      <c r="P83" s="12"/>
      <c r="Q83" s="12">
        <f t="shared" si="3"/>
        <v>-3846148411</v>
      </c>
      <c r="R83" s="12"/>
      <c r="S83" s="12"/>
      <c r="T83" s="12"/>
      <c r="U83" s="12"/>
    </row>
    <row r="84" spans="1:21" s="248" customFormat="1" ht="21.75">
      <c r="A84" s="245" t="s">
        <v>150</v>
      </c>
      <c r="B84" s="247"/>
      <c r="C84" s="12">
        <v>0</v>
      </c>
      <c r="D84" s="12"/>
      <c r="E84" s="191">
        <v>0</v>
      </c>
      <c r="F84" s="12"/>
      <c r="G84" s="12">
        <v>0</v>
      </c>
      <c r="H84" s="12"/>
      <c r="I84" s="12">
        <f t="shared" si="2"/>
        <v>0</v>
      </c>
      <c r="J84" s="12"/>
      <c r="K84" s="12">
        <v>896575</v>
      </c>
      <c r="L84" s="12"/>
      <c r="M84" s="12">
        <v>9164994660</v>
      </c>
      <c r="N84" s="12"/>
      <c r="O84" s="12">
        <v>-9179775903</v>
      </c>
      <c r="P84" s="12"/>
      <c r="Q84" s="12">
        <f t="shared" si="3"/>
        <v>-14781243</v>
      </c>
      <c r="R84" s="12"/>
      <c r="S84" s="12"/>
      <c r="T84" s="12"/>
      <c r="U84" s="12"/>
    </row>
    <row r="85" spans="1:21" s="248" customFormat="1" ht="21.75">
      <c r="A85" s="245" t="s">
        <v>83</v>
      </c>
      <c r="B85" s="247"/>
      <c r="C85" s="12">
        <v>11230</v>
      </c>
      <c r="D85" s="12"/>
      <c r="E85" s="191">
        <v>283594243</v>
      </c>
      <c r="F85" s="12"/>
      <c r="G85" s="12">
        <v>-186778458</v>
      </c>
      <c r="H85" s="12"/>
      <c r="I85" s="12">
        <f t="shared" si="2"/>
        <v>96815785</v>
      </c>
      <c r="J85" s="12"/>
      <c r="K85" s="12">
        <v>7221671</v>
      </c>
      <c r="L85" s="12"/>
      <c r="M85" s="12">
        <v>126444799535</v>
      </c>
      <c r="N85" s="12"/>
      <c r="O85" s="12">
        <v>-155237895459</v>
      </c>
      <c r="P85" s="12"/>
      <c r="Q85" s="12">
        <f t="shared" si="3"/>
        <v>-28793095924</v>
      </c>
      <c r="R85" s="12"/>
      <c r="S85" s="12"/>
      <c r="T85" s="12"/>
      <c r="U85" s="12"/>
    </row>
    <row r="86" spans="1:21" s="248" customFormat="1" ht="21.75">
      <c r="A86" s="245" t="s">
        <v>117</v>
      </c>
      <c r="B86" s="247"/>
      <c r="C86" s="12">
        <v>0</v>
      </c>
      <c r="D86" s="12"/>
      <c r="E86" s="191">
        <v>0</v>
      </c>
      <c r="F86" s="12"/>
      <c r="G86" s="12">
        <v>0</v>
      </c>
      <c r="H86" s="12"/>
      <c r="I86" s="12">
        <f t="shared" si="2"/>
        <v>0</v>
      </c>
      <c r="J86" s="12"/>
      <c r="K86" s="12">
        <v>32593907</v>
      </c>
      <c r="L86" s="12"/>
      <c r="M86" s="12">
        <v>142450246128</v>
      </c>
      <c r="N86" s="12"/>
      <c r="O86" s="12">
        <v>-133283232259</v>
      </c>
      <c r="P86" s="12"/>
      <c r="Q86" s="12">
        <f t="shared" si="3"/>
        <v>9167013869</v>
      </c>
      <c r="R86" s="12"/>
      <c r="S86" s="12"/>
      <c r="T86" s="12"/>
      <c r="U86" s="12"/>
    </row>
    <row r="87" spans="1:21" s="248" customFormat="1" ht="21.75">
      <c r="A87" s="245" t="s">
        <v>199</v>
      </c>
      <c r="B87" s="247"/>
      <c r="C87" s="12">
        <v>28966</v>
      </c>
      <c r="D87" s="12"/>
      <c r="E87" s="191">
        <v>91534082</v>
      </c>
      <c r="F87" s="12"/>
      <c r="G87" s="12">
        <v>-80531618</v>
      </c>
      <c r="H87" s="12"/>
      <c r="I87" s="12">
        <f t="shared" si="2"/>
        <v>11002464</v>
      </c>
      <c r="J87" s="12"/>
      <c r="K87" s="12">
        <v>5756408</v>
      </c>
      <c r="L87" s="12"/>
      <c r="M87" s="12">
        <v>15313646935</v>
      </c>
      <c r="N87" s="12"/>
      <c r="O87" s="12">
        <v>-16003527767</v>
      </c>
      <c r="P87" s="12"/>
      <c r="Q87" s="12">
        <f t="shared" si="3"/>
        <v>-689880832</v>
      </c>
      <c r="R87" s="12"/>
      <c r="S87" s="12"/>
      <c r="T87" s="12"/>
      <c r="U87" s="12"/>
    </row>
    <row r="88" spans="1:21" s="248" customFormat="1" ht="21.75">
      <c r="A88" s="245" t="s">
        <v>175</v>
      </c>
      <c r="B88" s="247"/>
      <c r="C88" s="12">
        <v>0</v>
      </c>
      <c r="D88" s="12"/>
      <c r="E88" s="191">
        <v>0</v>
      </c>
      <c r="F88" s="12"/>
      <c r="G88" s="12">
        <v>0</v>
      </c>
      <c r="H88" s="12"/>
      <c r="I88" s="12">
        <f t="shared" si="2"/>
        <v>0</v>
      </c>
      <c r="J88" s="12"/>
      <c r="K88" s="12">
        <v>11524600</v>
      </c>
      <c r="L88" s="12"/>
      <c r="M88" s="12">
        <v>14605944300</v>
      </c>
      <c r="N88" s="12"/>
      <c r="O88" s="12">
        <v>-19257584130</v>
      </c>
      <c r="P88" s="12"/>
      <c r="Q88" s="12">
        <f t="shared" si="3"/>
        <v>-4651639830</v>
      </c>
      <c r="R88" s="12"/>
      <c r="S88" s="12"/>
      <c r="T88" s="12"/>
      <c r="U88" s="12"/>
    </row>
    <row r="89" spans="1:21" s="248" customFormat="1" ht="21.75">
      <c r="A89" s="245" t="s">
        <v>172</v>
      </c>
      <c r="B89" s="247"/>
      <c r="C89" s="12">
        <v>0</v>
      </c>
      <c r="D89" s="12"/>
      <c r="E89" s="191">
        <v>0</v>
      </c>
      <c r="F89" s="12"/>
      <c r="G89" s="12">
        <v>0</v>
      </c>
      <c r="H89" s="12"/>
      <c r="I89" s="12">
        <f t="shared" si="2"/>
        <v>0</v>
      </c>
      <c r="J89" s="12"/>
      <c r="K89" s="12">
        <v>106374784</v>
      </c>
      <c r="L89" s="12"/>
      <c r="M89" s="12">
        <v>192542105427</v>
      </c>
      <c r="N89" s="12"/>
      <c r="O89" s="12">
        <v>-259067542389</v>
      </c>
      <c r="P89" s="12"/>
      <c r="Q89" s="12">
        <f t="shared" si="3"/>
        <v>-66525436962</v>
      </c>
      <c r="R89" s="12"/>
      <c r="S89" s="12"/>
      <c r="T89" s="12"/>
      <c r="U89" s="12"/>
    </row>
    <row r="90" spans="1:21" s="248" customFormat="1" ht="21.75">
      <c r="A90" s="245" t="s">
        <v>163</v>
      </c>
      <c r="B90" s="247"/>
      <c r="C90" s="12">
        <v>0</v>
      </c>
      <c r="D90" s="12"/>
      <c r="E90" s="191">
        <v>0</v>
      </c>
      <c r="F90" s="12"/>
      <c r="G90" s="12">
        <v>0</v>
      </c>
      <c r="H90" s="12"/>
      <c r="I90" s="12">
        <f t="shared" si="2"/>
        <v>0</v>
      </c>
      <c r="J90" s="12"/>
      <c r="K90" s="12">
        <v>2025003</v>
      </c>
      <c r="L90" s="12"/>
      <c r="M90" s="12">
        <v>6396771582</v>
      </c>
      <c r="N90" s="12"/>
      <c r="O90" s="12">
        <v>-9702439403</v>
      </c>
      <c r="P90" s="12"/>
      <c r="Q90" s="12">
        <f t="shared" si="3"/>
        <v>-3305667821</v>
      </c>
      <c r="R90" s="12"/>
      <c r="S90" s="12"/>
      <c r="T90" s="12"/>
      <c r="U90" s="12"/>
    </row>
    <row r="91" spans="1:21" s="248" customFormat="1" ht="21.75">
      <c r="A91" s="245" t="s">
        <v>210</v>
      </c>
      <c r="B91" s="247"/>
      <c r="C91" s="12">
        <v>0</v>
      </c>
      <c r="D91" s="12"/>
      <c r="E91" s="191">
        <v>0</v>
      </c>
      <c r="F91" s="12"/>
      <c r="G91" s="12">
        <v>0</v>
      </c>
      <c r="H91" s="12"/>
      <c r="I91" s="12">
        <f t="shared" si="2"/>
        <v>0</v>
      </c>
      <c r="J91" s="12"/>
      <c r="K91" s="12">
        <v>11800000</v>
      </c>
      <c r="L91" s="12"/>
      <c r="M91" s="12">
        <v>38547251300</v>
      </c>
      <c r="N91" s="12"/>
      <c r="O91" s="12">
        <v>-55493636491</v>
      </c>
      <c r="P91" s="12"/>
      <c r="Q91" s="12">
        <f t="shared" si="3"/>
        <v>-16946385191</v>
      </c>
      <c r="R91" s="12"/>
      <c r="S91" s="12"/>
      <c r="T91" s="12"/>
      <c r="U91" s="12"/>
    </row>
    <row r="92" spans="1:21" s="248" customFormat="1" ht="21.75">
      <c r="A92" s="245" t="s">
        <v>178</v>
      </c>
      <c r="B92" s="247"/>
      <c r="C92" s="12">
        <v>1668710</v>
      </c>
      <c r="D92" s="12"/>
      <c r="E92" s="191">
        <v>12269713698</v>
      </c>
      <c r="F92" s="12"/>
      <c r="G92" s="12">
        <v>-12520632743</v>
      </c>
      <c r="H92" s="12"/>
      <c r="I92" s="12">
        <f t="shared" si="2"/>
        <v>-250919045</v>
      </c>
      <c r="J92" s="12"/>
      <c r="K92" s="12">
        <v>1841297</v>
      </c>
      <c r="L92" s="12"/>
      <c r="M92" s="12">
        <v>13935818947</v>
      </c>
      <c r="N92" s="12"/>
      <c r="O92" s="12">
        <v>-14138444553</v>
      </c>
      <c r="P92" s="12"/>
      <c r="Q92" s="12">
        <f t="shared" si="3"/>
        <v>-202625606</v>
      </c>
      <c r="R92" s="12"/>
      <c r="S92" s="12"/>
      <c r="T92" s="12"/>
      <c r="U92" s="12"/>
    </row>
    <row r="93" spans="1:21" s="248" customFormat="1" ht="21.75">
      <c r="A93" s="245" t="s">
        <v>167</v>
      </c>
      <c r="B93" s="247"/>
      <c r="C93" s="12">
        <v>0</v>
      </c>
      <c r="D93" s="12"/>
      <c r="E93" s="191">
        <v>0</v>
      </c>
      <c r="F93" s="12"/>
      <c r="G93" s="12">
        <v>0</v>
      </c>
      <c r="H93" s="12"/>
      <c r="I93" s="12">
        <f t="shared" si="2"/>
        <v>0</v>
      </c>
      <c r="J93" s="12"/>
      <c r="K93" s="12">
        <v>22473983</v>
      </c>
      <c r="L93" s="12"/>
      <c r="M93" s="12">
        <v>61366213712</v>
      </c>
      <c r="N93" s="12"/>
      <c r="O93" s="12">
        <v>-77073906667</v>
      </c>
      <c r="P93" s="12"/>
      <c r="Q93" s="12">
        <f t="shared" si="3"/>
        <v>-15707692955</v>
      </c>
      <c r="R93" s="12"/>
      <c r="S93" s="12"/>
      <c r="T93" s="12"/>
      <c r="U93" s="12"/>
    </row>
    <row r="94" spans="1:21" s="248" customFormat="1" ht="21.75">
      <c r="A94" s="245" t="s">
        <v>166</v>
      </c>
      <c r="B94" s="247"/>
      <c r="C94" s="12">
        <v>0</v>
      </c>
      <c r="D94" s="12"/>
      <c r="E94" s="191">
        <v>0</v>
      </c>
      <c r="F94" s="12"/>
      <c r="G94" s="12">
        <v>0</v>
      </c>
      <c r="H94" s="12"/>
      <c r="I94" s="12">
        <f t="shared" si="2"/>
        <v>0</v>
      </c>
      <c r="J94" s="12"/>
      <c r="K94" s="12">
        <v>89342475</v>
      </c>
      <c r="L94" s="12"/>
      <c r="M94" s="12">
        <v>185715477234</v>
      </c>
      <c r="N94" s="12"/>
      <c r="O94" s="12">
        <v>-248581673483</v>
      </c>
      <c r="P94" s="12"/>
      <c r="Q94" s="12">
        <f t="shared" si="3"/>
        <v>-62866196249</v>
      </c>
      <c r="R94" s="12"/>
      <c r="S94" s="12"/>
      <c r="T94" s="12"/>
      <c r="U94" s="12"/>
    </row>
    <row r="95" spans="1:21" s="248" customFormat="1" ht="21.75">
      <c r="A95" s="245" t="s">
        <v>209</v>
      </c>
      <c r="B95" s="247"/>
      <c r="C95" s="12">
        <v>0</v>
      </c>
      <c r="D95" s="12"/>
      <c r="E95" s="191">
        <v>0</v>
      </c>
      <c r="F95" s="12"/>
      <c r="G95" s="12">
        <v>0</v>
      </c>
      <c r="H95" s="12"/>
      <c r="I95" s="12">
        <f t="shared" si="2"/>
        <v>0</v>
      </c>
      <c r="J95" s="12"/>
      <c r="K95" s="12">
        <v>14813500</v>
      </c>
      <c r="L95" s="12"/>
      <c r="M95" s="12">
        <v>61807085878</v>
      </c>
      <c r="N95" s="12"/>
      <c r="O95" s="12">
        <v>-66941485085</v>
      </c>
      <c r="P95" s="12"/>
      <c r="Q95" s="12">
        <f t="shared" si="3"/>
        <v>-5134399207</v>
      </c>
      <c r="R95" s="195"/>
      <c r="S95" s="12"/>
      <c r="T95" s="12"/>
      <c r="U95" s="12"/>
    </row>
    <row r="96" spans="1:21" s="248" customFormat="1" ht="21.75">
      <c r="A96" s="245" t="s">
        <v>240</v>
      </c>
      <c r="B96" s="247"/>
      <c r="C96" s="12">
        <v>1272203</v>
      </c>
      <c r="D96" s="12"/>
      <c r="E96" s="191">
        <v>319953080540</v>
      </c>
      <c r="F96" s="12"/>
      <c r="G96" s="12">
        <v>-187772442348</v>
      </c>
      <c r="H96" s="12"/>
      <c r="I96" s="12">
        <f t="shared" si="2"/>
        <v>132180638192</v>
      </c>
      <c r="J96" s="12"/>
      <c r="K96" s="12">
        <v>1605653</v>
      </c>
      <c r="L96" s="12"/>
      <c r="M96" s="12">
        <v>387816446477</v>
      </c>
      <c r="N96" s="12"/>
      <c r="O96" s="12">
        <v>-236813103187</v>
      </c>
      <c r="P96" s="12"/>
      <c r="Q96" s="12">
        <f t="shared" si="3"/>
        <v>151003343290</v>
      </c>
      <c r="R96" s="12"/>
      <c r="S96" s="12"/>
      <c r="T96" s="12"/>
      <c r="U96" s="12"/>
    </row>
    <row r="97" spans="1:21" s="248" customFormat="1" ht="21.75">
      <c r="A97" s="245" t="s">
        <v>151</v>
      </c>
      <c r="B97" s="247"/>
      <c r="C97" s="12">
        <v>0</v>
      </c>
      <c r="D97" s="12"/>
      <c r="E97" s="191">
        <v>0</v>
      </c>
      <c r="F97" s="12"/>
      <c r="G97" s="12">
        <v>0</v>
      </c>
      <c r="H97" s="12"/>
      <c r="I97" s="12">
        <f t="shared" si="2"/>
        <v>0</v>
      </c>
      <c r="J97" s="12"/>
      <c r="K97" s="12">
        <v>21951877</v>
      </c>
      <c r="L97" s="12"/>
      <c r="M97" s="12">
        <v>126512426897</v>
      </c>
      <c r="N97" s="12"/>
      <c r="O97" s="12">
        <v>-125908689429</v>
      </c>
      <c r="P97" s="12"/>
      <c r="Q97" s="12">
        <f t="shared" si="3"/>
        <v>603737468</v>
      </c>
      <c r="R97" s="12"/>
      <c r="S97" s="12"/>
      <c r="T97" s="12"/>
      <c r="U97" s="12"/>
    </row>
    <row r="98" spans="1:21" s="248" customFormat="1" ht="21.75">
      <c r="A98" s="245" t="s">
        <v>335</v>
      </c>
      <c r="B98" s="247"/>
      <c r="C98" s="12">
        <v>0</v>
      </c>
      <c r="D98" s="12"/>
      <c r="E98" s="191">
        <v>0</v>
      </c>
      <c r="F98" s="12"/>
      <c r="G98" s="12">
        <v>0</v>
      </c>
      <c r="H98" s="12"/>
      <c r="I98" s="12">
        <f t="shared" si="2"/>
        <v>0</v>
      </c>
      <c r="J98" s="12"/>
      <c r="K98" s="12">
        <v>189492</v>
      </c>
      <c r="L98" s="12"/>
      <c r="M98" s="12">
        <v>779892272</v>
      </c>
      <c r="N98" s="12"/>
      <c r="O98" s="12">
        <v>-739037270</v>
      </c>
      <c r="P98" s="12"/>
      <c r="Q98" s="12">
        <f t="shared" si="3"/>
        <v>40855002</v>
      </c>
      <c r="R98" s="12"/>
      <c r="S98" s="12"/>
      <c r="T98" s="12"/>
      <c r="U98" s="12"/>
    </row>
    <row r="99" spans="1:21" s="248" customFormat="1" ht="21.75">
      <c r="A99" s="245" t="s">
        <v>142</v>
      </c>
      <c r="B99" s="247"/>
      <c r="C99" s="12">
        <v>0</v>
      </c>
      <c r="D99" s="12"/>
      <c r="E99" s="191">
        <v>0</v>
      </c>
      <c r="F99" s="12"/>
      <c r="G99" s="12">
        <v>0</v>
      </c>
      <c r="H99" s="12"/>
      <c r="I99" s="12">
        <f t="shared" si="2"/>
        <v>0</v>
      </c>
      <c r="J99" s="12"/>
      <c r="K99" s="12">
        <v>63406</v>
      </c>
      <c r="L99" s="12"/>
      <c r="M99" s="12">
        <v>1003459576</v>
      </c>
      <c r="N99" s="12"/>
      <c r="O99" s="12">
        <v>-970642507</v>
      </c>
      <c r="P99" s="12"/>
      <c r="Q99" s="12">
        <f t="shared" si="3"/>
        <v>32817069</v>
      </c>
      <c r="R99" s="12"/>
      <c r="S99" s="12"/>
      <c r="T99" s="12"/>
      <c r="U99" s="12"/>
    </row>
    <row r="100" spans="1:21" s="248" customFormat="1" ht="21.75">
      <c r="A100" s="245" t="s">
        <v>122</v>
      </c>
      <c r="B100" s="247"/>
      <c r="C100" s="12">
        <v>0</v>
      </c>
      <c r="D100" s="12"/>
      <c r="E100" s="191">
        <v>0</v>
      </c>
      <c r="F100" s="12"/>
      <c r="G100" s="12">
        <v>0</v>
      </c>
      <c r="H100" s="12"/>
      <c r="I100" s="12">
        <f t="shared" si="2"/>
        <v>0</v>
      </c>
      <c r="J100" s="12"/>
      <c r="K100" s="12">
        <v>18518</v>
      </c>
      <c r="L100" s="12"/>
      <c r="M100" s="12">
        <v>521127114</v>
      </c>
      <c r="N100" s="12"/>
      <c r="O100" s="12">
        <v>-530935836</v>
      </c>
      <c r="P100" s="12"/>
      <c r="Q100" s="12">
        <f t="shared" si="3"/>
        <v>-9808722</v>
      </c>
      <c r="R100" s="12"/>
      <c r="S100" s="12"/>
      <c r="T100" s="12"/>
      <c r="U100" s="12"/>
    </row>
    <row r="101" spans="1:21" s="248" customFormat="1" ht="21.75">
      <c r="A101" s="245" t="s">
        <v>147</v>
      </c>
      <c r="B101" s="247"/>
      <c r="C101" s="12">
        <v>0</v>
      </c>
      <c r="D101" s="12"/>
      <c r="E101" s="191">
        <v>0</v>
      </c>
      <c r="F101" s="12"/>
      <c r="G101" s="12">
        <v>0</v>
      </c>
      <c r="H101" s="12"/>
      <c r="I101" s="12">
        <f t="shared" si="2"/>
        <v>0</v>
      </c>
      <c r="J101" s="12"/>
      <c r="K101" s="12">
        <v>4277770</v>
      </c>
      <c r="L101" s="12"/>
      <c r="M101" s="12">
        <v>107164315787</v>
      </c>
      <c r="N101" s="12"/>
      <c r="O101" s="12">
        <v>-127229332676</v>
      </c>
      <c r="P101" s="12"/>
      <c r="Q101" s="12">
        <f t="shared" si="3"/>
        <v>-20065016889</v>
      </c>
      <c r="R101" s="12"/>
      <c r="S101" s="12"/>
      <c r="T101" s="12"/>
      <c r="U101" s="12"/>
    </row>
    <row r="102" spans="1:21" s="248" customFormat="1" ht="21.75">
      <c r="A102" s="245" t="s">
        <v>215</v>
      </c>
      <c r="B102" s="247"/>
      <c r="C102" s="12">
        <v>0</v>
      </c>
      <c r="D102" s="12"/>
      <c r="E102" s="191">
        <v>0</v>
      </c>
      <c r="F102" s="12"/>
      <c r="G102" s="12">
        <v>0</v>
      </c>
      <c r="H102" s="12"/>
      <c r="I102" s="12">
        <f t="shared" si="2"/>
        <v>0</v>
      </c>
      <c r="J102" s="12"/>
      <c r="K102" s="12">
        <v>9700000</v>
      </c>
      <c r="L102" s="12"/>
      <c r="M102" s="12">
        <v>8888096170</v>
      </c>
      <c r="N102" s="12"/>
      <c r="O102" s="12">
        <v>-10413667800</v>
      </c>
      <c r="P102" s="12"/>
      <c r="Q102" s="12">
        <f t="shared" si="3"/>
        <v>-1525571630</v>
      </c>
      <c r="R102" s="12"/>
      <c r="S102" s="12"/>
      <c r="T102" s="12"/>
      <c r="U102" s="12"/>
    </row>
    <row r="103" spans="1:21" s="248" customFormat="1" ht="21.75">
      <c r="A103" s="245" t="s">
        <v>181</v>
      </c>
      <c r="B103" s="247"/>
      <c r="C103" s="12">
        <v>0</v>
      </c>
      <c r="D103" s="12"/>
      <c r="E103" s="191">
        <v>0</v>
      </c>
      <c r="F103" s="12"/>
      <c r="G103" s="12">
        <v>0</v>
      </c>
      <c r="H103" s="12"/>
      <c r="I103" s="12">
        <f t="shared" si="2"/>
        <v>0</v>
      </c>
      <c r="J103" s="12"/>
      <c r="K103" s="12">
        <v>108647</v>
      </c>
      <c r="L103" s="12"/>
      <c r="M103" s="12">
        <v>3126784561</v>
      </c>
      <c r="N103" s="12"/>
      <c r="O103" s="12">
        <v>-3559698140</v>
      </c>
      <c r="P103" s="12"/>
      <c r="Q103" s="12">
        <f t="shared" si="3"/>
        <v>-432913579</v>
      </c>
      <c r="R103" s="195"/>
      <c r="S103" s="12"/>
      <c r="T103" s="12"/>
      <c r="U103" s="12"/>
    </row>
    <row r="104" spans="1:21" s="248" customFormat="1" ht="21.75">
      <c r="A104" s="245" t="s">
        <v>134</v>
      </c>
      <c r="B104" s="247"/>
      <c r="C104" s="12">
        <v>1000000</v>
      </c>
      <c r="D104" s="12"/>
      <c r="E104" s="191">
        <v>11222573770</v>
      </c>
      <c r="F104" s="12"/>
      <c r="G104" s="12">
        <v>-7512525503</v>
      </c>
      <c r="H104" s="12"/>
      <c r="I104" s="12">
        <f t="shared" si="2"/>
        <v>3710048267</v>
      </c>
      <c r="J104" s="12"/>
      <c r="K104" s="12">
        <v>1288406</v>
      </c>
      <c r="L104" s="12"/>
      <c r="M104" s="12">
        <v>15599391146</v>
      </c>
      <c r="N104" s="12"/>
      <c r="O104" s="12">
        <v>-11714775315</v>
      </c>
      <c r="P104" s="12"/>
      <c r="Q104" s="12">
        <f t="shared" si="3"/>
        <v>3884615831</v>
      </c>
      <c r="R104" s="195"/>
      <c r="S104" s="12"/>
      <c r="T104" s="12"/>
      <c r="U104" s="12"/>
    </row>
    <row r="105" spans="1:21" s="248" customFormat="1" ht="21.75">
      <c r="A105" s="245" t="s">
        <v>92</v>
      </c>
      <c r="B105" s="247"/>
      <c r="C105" s="12">
        <v>0</v>
      </c>
      <c r="D105" s="12"/>
      <c r="E105" s="191">
        <v>0</v>
      </c>
      <c r="F105" s="12"/>
      <c r="G105" s="12">
        <v>0</v>
      </c>
      <c r="H105" s="12"/>
      <c r="I105" s="12">
        <f t="shared" si="2"/>
        <v>0</v>
      </c>
      <c r="J105" s="12"/>
      <c r="K105" s="12">
        <v>130157400</v>
      </c>
      <c r="L105" s="12"/>
      <c r="M105" s="12">
        <v>166257294388</v>
      </c>
      <c r="N105" s="12"/>
      <c r="O105" s="12">
        <v>-216069548998</v>
      </c>
      <c r="P105" s="12"/>
      <c r="Q105" s="12">
        <f t="shared" si="3"/>
        <v>-49812254610</v>
      </c>
      <c r="R105" s="12"/>
      <c r="S105" s="12"/>
      <c r="T105" s="12"/>
      <c r="U105" s="12"/>
    </row>
    <row r="106" spans="1:21" s="248" customFormat="1" ht="21.75">
      <c r="A106" s="245" t="s">
        <v>223</v>
      </c>
      <c r="B106" s="247"/>
      <c r="C106" s="12">
        <v>0</v>
      </c>
      <c r="D106" s="12"/>
      <c r="E106" s="191">
        <v>0</v>
      </c>
      <c r="F106" s="12"/>
      <c r="G106" s="12">
        <v>0</v>
      </c>
      <c r="H106" s="12"/>
      <c r="I106" s="12">
        <f t="shared" si="2"/>
        <v>0</v>
      </c>
      <c r="J106" s="12"/>
      <c r="K106" s="12">
        <v>1550000</v>
      </c>
      <c r="L106" s="12"/>
      <c r="M106" s="12">
        <v>7307267816</v>
      </c>
      <c r="N106" s="12"/>
      <c r="O106" s="12">
        <v>-8936509500</v>
      </c>
      <c r="P106" s="12"/>
      <c r="Q106" s="12">
        <f t="shared" si="3"/>
        <v>-1629241684</v>
      </c>
      <c r="R106" s="12"/>
      <c r="S106" s="12"/>
      <c r="T106" s="12"/>
      <c r="U106" s="12"/>
    </row>
    <row r="107" spans="1:21" s="248" customFormat="1" ht="21.75">
      <c r="A107" s="245" t="s">
        <v>148</v>
      </c>
      <c r="B107" s="247"/>
      <c r="C107" s="12">
        <v>7572363</v>
      </c>
      <c r="D107" s="12"/>
      <c r="E107" s="191">
        <v>4598463153</v>
      </c>
      <c r="F107" s="12"/>
      <c r="G107" s="12">
        <v>-4667590517</v>
      </c>
      <c r="H107" s="12"/>
      <c r="I107" s="12">
        <f t="shared" si="2"/>
        <v>-69127364</v>
      </c>
      <c r="J107" s="12"/>
      <c r="K107" s="12">
        <v>471325789</v>
      </c>
      <c r="L107" s="12"/>
      <c r="M107" s="12">
        <v>230456853690</v>
      </c>
      <c r="N107" s="12"/>
      <c r="O107" s="12">
        <v>-285446444923</v>
      </c>
      <c r="P107" s="12"/>
      <c r="Q107" s="12">
        <f t="shared" si="3"/>
        <v>-54989591233</v>
      </c>
      <c r="R107" s="12"/>
      <c r="S107" s="12"/>
      <c r="T107" s="12"/>
      <c r="U107" s="12"/>
    </row>
    <row r="108" spans="1:21" s="248" customFormat="1" ht="21.75">
      <c r="A108" s="245" t="s">
        <v>253</v>
      </c>
      <c r="B108" s="247"/>
      <c r="C108" s="12">
        <v>0</v>
      </c>
      <c r="D108" s="12"/>
      <c r="E108" s="191">
        <v>0</v>
      </c>
      <c r="F108" s="12"/>
      <c r="G108" s="12">
        <v>0</v>
      </c>
      <c r="H108" s="12"/>
      <c r="I108" s="12">
        <f t="shared" si="2"/>
        <v>0</v>
      </c>
      <c r="J108" s="12"/>
      <c r="K108" s="12">
        <v>33600000</v>
      </c>
      <c r="L108" s="12"/>
      <c r="M108" s="12">
        <v>40864968455</v>
      </c>
      <c r="N108" s="12"/>
      <c r="O108" s="12">
        <v>-45691309441</v>
      </c>
      <c r="P108" s="12"/>
      <c r="Q108" s="12">
        <f t="shared" si="3"/>
        <v>-4826340986</v>
      </c>
      <c r="R108" s="12"/>
      <c r="S108" s="12"/>
      <c r="T108" s="12"/>
      <c r="U108" s="12"/>
    </row>
    <row r="109" spans="1:21" s="248" customFormat="1" ht="21.75">
      <c r="A109" s="245" t="s">
        <v>144</v>
      </c>
      <c r="B109" s="247"/>
      <c r="C109" s="12">
        <v>1500000</v>
      </c>
      <c r="D109" s="12"/>
      <c r="E109" s="191">
        <v>930878255595</v>
      </c>
      <c r="F109" s="12"/>
      <c r="G109" s="12">
        <v>-424438993439</v>
      </c>
      <c r="H109" s="12"/>
      <c r="I109" s="12">
        <f t="shared" si="2"/>
        <v>506439262156</v>
      </c>
      <c r="J109" s="12"/>
      <c r="K109" s="12">
        <v>1683662</v>
      </c>
      <c r="L109" s="12"/>
      <c r="M109" s="12">
        <v>977498733881</v>
      </c>
      <c r="N109" s="12"/>
      <c r="O109" s="12">
        <v>-476261264011</v>
      </c>
      <c r="P109" s="12"/>
      <c r="Q109" s="12">
        <f t="shared" si="3"/>
        <v>501237469870</v>
      </c>
      <c r="R109" s="195"/>
      <c r="S109" s="12"/>
      <c r="T109" s="12"/>
      <c r="U109" s="12"/>
    </row>
    <row r="110" spans="1:21" s="248" customFormat="1" ht="21.75">
      <c r="A110" s="245" t="s">
        <v>195</v>
      </c>
      <c r="B110" s="247"/>
      <c r="C110" s="12">
        <v>0</v>
      </c>
      <c r="D110" s="12"/>
      <c r="E110" s="191">
        <v>0</v>
      </c>
      <c r="F110" s="12"/>
      <c r="G110" s="12">
        <v>0</v>
      </c>
      <c r="H110" s="12"/>
      <c r="I110" s="12">
        <f t="shared" si="2"/>
        <v>0</v>
      </c>
      <c r="J110" s="12"/>
      <c r="K110" s="12">
        <v>10600000</v>
      </c>
      <c r="L110" s="12"/>
      <c r="M110" s="12">
        <v>40599927789</v>
      </c>
      <c r="N110" s="12"/>
      <c r="O110" s="12">
        <v>-61851779100</v>
      </c>
      <c r="P110" s="12"/>
      <c r="Q110" s="12">
        <f t="shared" si="3"/>
        <v>-21251851311</v>
      </c>
      <c r="R110" s="12"/>
      <c r="S110" s="12"/>
      <c r="T110" s="12"/>
      <c r="U110" s="12"/>
    </row>
    <row r="111" spans="1:21" s="248" customFormat="1" ht="21.75">
      <c r="A111" s="245" t="s">
        <v>228</v>
      </c>
      <c r="B111" s="247"/>
      <c r="C111" s="12">
        <v>0</v>
      </c>
      <c r="D111" s="12"/>
      <c r="E111" s="191">
        <v>0</v>
      </c>
      <c r="F111" s="12"/>
      <c r="G111" s="12">
        <v>0</v>
      </c>
      <c r="H111" s="12"/>
      <c r="I111" s="12">
        <f t="shared" si="2"/>
        <v>0</v>
      </c>
      <c r="J111" s="12"/>
      <c r="K111" s="12">
        <v>68131730</v>
      </c>
      <c r="L111" s="12"/>
      <c r="M111" s="12">
        <v>170286257664</v>
      </c>
      <c r="N111" s="12"/>
      <c r="O111" s="12">
        <v>-186721536494</v>
      </c>
      <c r="P111" s="12"/>
      <c r="Q111" s="12">
        <f t="shared" si="3"/>
        <v>-16435278830</v>
      </c>
      <c r="R111" s="195"/>
      <c r="S111" s="12"/>
      <c r="T111" s="12"/>
      <c r="U111" s="12"/>
    </row>
    <row r="112" spans="1:21" s="248" customFormat="1" ht="21.75">
      <c r="A112" s="245" t="s">
        <v>235</v>
      </c>
      <c r="B112" s="247"/>
      <c r="C112" s="12">
        <v>0</v>
      </c>
      <c r="D112" s="12"/>
      <c r="E112" s="191">
        <v>0</v>
      </c>
      <c r="F112" s="12"/>
      <c r="G112" s="12">
        <v>0</v>
      </c>
      <c r="H112" s="12"/>
      <c r="I112" s="12">
        <f t="shared" si="2"/>
        <v>0</v>
      </c>
      <c r="J112" s="12"/>
      <c r="K112" s="12">
        <v>3429220</v>
      </c>
      <c r="L112" s="12"/>
      <c r="M112" s="12">
        <v>11971145476</v>
      </c>
      <c r="N112" s="12"/>
      <c r="O112" s="12">
        <v>-13577314693</v>
      </c>
      <c r="P112" s="12"/>
      <c r="Q112" s="12">
        <f t="shared" si="3"/>
        <v>-1606169217</v>
      </c>
      <c r="R112" s="12"/>
      <c r="S112" s="12"/>
      <c r="T112" s="12"/>
      <c r="U112" s="12"/>
    </row>
    <row r="113" spans="1:21" s="248" customFormat="1" ht="21.75">
      <c r="A113" s="245" t="s">
        <v>138</v>
      </c>
      <c r="B113" s="247"/>
      <c r="C113" s="12">
        <v>0</v>
      </c>
      <c r="D113" s="12"/>
      <c r="E113" s="191">
        <v>0</v>
      </c>
      <c r="F113" s="12"/>
      <c r="G113" s="12">
        <v>0</v>
      </c>
      <c r="H113" s="12"/>
      <c r="I113" s="12">
        <f t="shared" si="2"/>
        <v>0</v>
      </c>
      <c r="J113" s="12"/>
      <c r="K113" s="12">
        <v>5546688</v>
      </c>
      <c r="L113" s="12"/>
      <c r="M113" s="12">
        <v>393344948748</v>
      </c>
      <c r="N113" s="12"/>
      <c r="O113" s="12">
        <v>-347791787794</v>
      </c>
      <c r="P113" s="12"/>
      <c r="Q113" s="12">
        <f t="shared" si="3"/>
        <v>45553160954</v>
      </c>
      <c r="R113" s="12"/>
      <c r="S113" s="12"/>
      <c r="T113" s="12"/>
      <c r="U113" s="12"/>
    </row>
    <row r="114" spans="1:21" s="248" customFormat="1" ht="21.75">
      <c r="A114" s="245" t="s">
        <v>155</v>
      </c>
      <c r="B114" s="247"/>
      <c r="C114" s="12">
        <v>0</v>
      </c>
      <c r="D114" s="12"/>
      <c r="E114" s="191">
        <v>0</v>
      </c>
      <c r="F114" s="12"/>
      <c r="G114" s="12">
        <v>0</v>
      </c>
      <c r="H114" s="12"/>
      <c r="I114" s="12">
        <f t="shared" si="2"/>
        <v>0</v>
      </c>
      <c r="J114" s="12"/>
      <c r="K114" s="12">
        <v>5108457</v>
      </c>
      <c r="L114" s="12"/>
      <c r="M114" s="12">
        <v>17732210016</v>
      </c>
      <c r="N114" s="12"/>
      <c r="O114" s="12">
        <v>-22201285671</v>
      </c>
      <c r="P114" s="12"/>
      <c r="Q114" s="12">
        <f t="shared" si="3"/>
        <v>-4469075655</v>
      </c>
      <c r="R114" s="195"/>
      <c r="S114" s="12"/>
      <c r="T114" s="12"/>
      <c r="U114" s="12"/>
    </row>
    <row r="115" spans="1:21" s="248" customFormat="1" ht="21.75">
      <c r="A115" s="245" t="s">
        <v>257</v>
      </c>
      <c r="B115" s="247"/>
      <c r="C115" s="12">
        <v>0</v>
      </c>
      <c r="D115" s="12"/>
      <c r="E115" s="191">
        <v>0</v>
      </c>
      <c r="F115" s="12"/>
      <c r="G115" s="12">
        <v>0</v>
      </c>
      <c r="H115" s="12"/>
      <c r="I115" s="12">
        <f t="shared" si="2"/>
        <v>0</v>
      </c>
      <c r="J115" s="12"/>
      <c r="K115" s="12">
        <v>19044414</v>
      </c>
      <c r="L115" s="12"/>
      <c r="M115" s="12">
        <v>69757803236</v>
      </c>
      <c r="N115" s="12"/>
      <c r="O115" s="12">
        <v>-84167669434</v>
      </c>
      <c r="P115" s="12"/>
      <c r="Q115" s="12">
        <f t="shared" si="3"/>
        <v>-14409866198</v>
      </c>
      <c r="R115" s="195"/>
      <c r="S115" s="12"/>
      <c r="T115" s="12"/>
      <c r="U115" s="12"/>
    </row>
    <row r="116" spans="1:21" s="248" customFormat="1" ht="21.75">
      <c r="A116" s="245" t="s">
        <v>236</v>
      </c>
      <c r="B116" s="247"/>
      <c r="C116" s="12">
        <v>0</v>
      </c>
      <c r="D116" s="12"/>
      <c r="E116" s="191">
        <v>0</v>
      </c>
      <c r="F116" s="12"/>
      <c r="G116" s="12">
        <v>0</v>
      </c>
      <c r="H116" s="12"/>
      <c r="I116" s="12">
        <f t="shared" si="2"/>
        <v>0</v>
      </c>
      <c r="J116" s="12"/>
      <c r="K116" s="12">
        <v>100044406</v>
      </c>
      <c r="L116" s="12"/>
      <c r="M116" s="12">
        <v>298174611888</v>
      </c>
      <c r="N116" s="12"/>
      <c r="O116" s="12">
        <v>-368359621173</v>
      </c>
      <c r="P116" s="12"/>
      <c r="Q116" s="12">
        <f t="shared" si="3"/>
        <v>-70185009285</v>
      </c>
      <c r="R116" s="12"/>
      <c r="S116" s="12"/>
      <c r="T116" s="12"/>
      <c r="U116" s="12"/>
    </row>
    <row r="117" spans="1:21" s="248" customFormat="1" ht="21.75">
      <c r="A117" s="245" t="s">
        <v>230</v>
      </c>
      <c r="B117" s="247"/>
      <c r="C117" s="12">
        <v>0</v>
      </c>
      <c r="D117" s="12"/>
      <c r="E117" s="191">
        <v>0</v>
      </c>
      <c r="F117" s="12"/>
      <c r="G117" s="12">
        <v>0</v>
      </c>
      <c r="H117" s="12"/>
      <c r="I117" s="12">
        <f t="shared" si="2"/>
        <v>0</v>
      </c>
      <c r="J117" s="12"/>
      <c r="K117" s="12">
        <v>288218</v>
      </c>
      <c r="L117" s="12"/>
      <c r="M117" s="12">
        <v>9855082270</v>
      </c>
      <c r="N117" s="12"/>
      <c r="O117" s="12">
        <v>-10735271268</v>
      </c>
      <c r="P117" s="12"/>
      <c r="Q117" s="12">
        <f t="shared" si="3"/>
        <v>-880188998</v>
      </c>
      <c r="R117" s="12"/>
      <c r="S117" s="12"/>
      <c r="T117" s="12"/>
      <c r="U117" s="12"/>
    </row>
    <row r="118" spans="1:21" s="248" customFormat="1" ht="21.75">
      <c r="A118" s="245" t="s">
        <v>82</v>
      </c>
      <c r="B118" s="247"/>
      <c r="C118" s="12">
        <v>0</v>
      </c>
      <c r="D118" s="12"/>
      <c r="E118" s="191">
        <v>0</v>
      </c>
      <c r="F118" s="12"/>
      <c r="G118" s="12">
        <v>0</v>
      </c>
      <c r="H118" s="12"/>
      <c r="I118" s="12">
        <f t="shared" si="2"/>
        <v>0</v>
      </c>
      <c r="J118" s="12"/>
      <c r="K118" s="12">
        <v>1857549</v>
      </c>
      <c r="L118" s="12"/>
      <c r="M118" s="12">
        <v>37031603499</v>
      </c>
      <c r="N118" s="12"/>
      <c r="O118" s="12">
        <v>-47048732947</v>
      </c>
      <c r="P118" s="12"/>
      <c r="Q118" s="12">
        <f t="shared" si="3"/>
        <v>-10017129448</v>
      </c>
      <c r="R118" s="12"/>
      <c r="S118" s="12"/>
      <c r="T118" s="12"/>
      <c r="U118" s="12"/>
    </row>
    <row r="119" spans="1:21" s="248" customFormat="1" ht="21.75">
      <c r="A119" s="245" t="s">
        <v>86</v>
      </c>
      <c r="B119" s="247"/>
      <c r="C119" s="12">
        <v>13951791</v>
      </c>
      <c r="D119" s="12"/>
      <c r="E119" s="191">
        <v>39745962277</v>
      </c>
      <c r="F119" s="12"/>
      <c r="G119" s="12">
        <v>-35639139972</v>
      </c>
      <c r="H119" s="12"/>
      <c r="I119" s="12">
        <f t="shared" si="2"/>
        <v>4106822305</v>
      </c>
      <c r="J119" s="12"/>
      <c r="K119" s="12">
        <v>19102195</v>
      </c>
      <c r="L119" s="12"/>
      <c r="M119" s="12">
        <v>59794052817</v>
      </c>
      <c r="N119" s="12"/>
      <c r="O119" s="12">
        <v>-58163421791</v>
      </c>
      <c r="P119" s="12"/>
      <c r="Q119" s="12">
        <f t="shared" si="3"/>
        <v>1630631026</v>
      </c>
      <c r="R119" s="12"/>
      <c r="S119" s="12"/>
      <c r="T119" s="12"/>
      <c r="U119" s="12"/>
    </row>
    <row r="120" spans="1:21" s="248" customFormat="1" ht="21.75">
      <c r="A120" s="245" t="s">
        <v>237</v>
      </c>
      <c r="B120" s="247"/>
      <c r="C120" s="12">
        <v>0</v>
      </c>
      <c r="D120" s="12"/>
      <c r="E120" s="191">
        <v>0</v>
      </c>
      <c r="F120" s="12"/>
      <c r="G120" s="12">
        <v>0</v>
      </c>
      <c r="H120" s="12"/>
      <c r="I120" s="12">
        <f t="shared" si="2"/>
        <v>0</v>
      </c>
      <c r="J120" s="12"/>
      <c r="K120" s="12">
        <v>16350000</v>
      </c>
      <c r="L120" s="12"/>
      <c r="M120" s="12">
        <v>23865918082</v>
      </c>
      <c r="N120" s="12"/>
      <c r="O120" s="12">
        <v>-34797068169</v>
      </c>
      <c r="P120" s="12"/>
      <c r="Q120" s="12">
        <f t="shared" si="3"/>
        <v>-10931150087</v>
      </c>
      <c r="R120" s="12"/>
      <c r="S120" s="12"/>
      <c r="T120" s="12"/>
      <c r="U120" s="12"/>
    </row>
    <row r="121" spans="1:21" s="248" customFormat="1" ht="21.75">
      <c r="A121" s="245" t="s">
        <v>243</v>
      </c>
      <c r="B121" s="247"/>
      <c r="C121" s="12">
        <v>0</v>
      </c>
      <c r="D121" s="12"/>
      <c r="E121" s="191">
        <v>0</v>
      </c>
      <c r="F121" s="12"/>
      <c r="G121" s="12">
        <v>0</v>
      </c>
      <c r="H121" s="12"/>
      <c r="I121" s="12">
        <f t="shared" si="2"/>
        <v>0</v>
      </c>
      <c r="J121" s="12"/>
      <c r="K121" s="12">
        <v>11874061</v>
      </c>
      <c r="L121" s="12"/>
      <c r="M121" s="12">
        <v>62817819855</v>
      </c>
      <c r="N121" s="12"/>
      <c r="O121" s="12">
        <v>-58507476489</v>
      </c>
      <c r="P121" s="12"/>
      <c r="Q121" s="12">
        <f t="shared" si="3"/>
        <v>4310343366</v>
      </c>
      <c r="R121" s="12"/>
      <c r="S121" s="12"/>
      <c r="T121" s="12"/>
      <c r="U121" s="12"/>
    </row>
    <row r="122" spans="1:21" s="248" customFormat="1" ht="21.75">
      <c r="A122" s="245" t="s">
        <v>176</v>
      </c>
      <c r="B122" s="247"/>
      <c r="C122" s="12">
        <v>4001412</v>
      </c>
      <c r="D122" s="12"/>
      <c r="E122" s="191">
        <v>50782453510</v>
      </c>
      <c r="F122" s="12"/>
      <c r="G122" s="12">
        <v>-34580737213</v>
      </c>
      <c r="H122" s="12"/>
      <c r="I122" s="12">
        <f t="shared" si="2"/>
        <v>16201716297</v>
      </c>
      <c r="J122" s="12"/>
      <c r="K122" s="12">
        <v>114102748</v>
      </c>
      <c r="L122" s="12"/>
      <c r="M122" s="12">
        <v>982630675421</v>
      </c>
      <c r="N122" s="12"/>
      <c r="O122" s="12">
        <v>-986416575887</v>
      </c>
      <c r="P122" s="12"/>
      <c r="Q122" s="12">
        <f t="shared" si="3"/>
        <v>-3785900466</v>
      </c>
      <c r="R122" s="12"/>
      <c r="S122" s="12"/>
      <c r="T122" s="12"/>
      <c r="U122" s="12"/>
    </row>
    <row r="123" spans="1:21" s="248" customFormat="1" ht="21.75">
      <c r="A123" s="245" t="s">
        <v>89</v>
      </c>
      <c r="B123" s="247"/>
      <c r="C123" s="12">
        <v>0</v>
      </c>
      <c r="D123" s="12"/>
      <c r="E123" s="191">
        <v>0</v>
      </c>
      <c r="F123" s="12"/>
      <c r="G123" s="12">
        <v>0</v>
      </c>
      <c r="H123" s="12"/>
      <c r="I123" s="12">
        <f t="shared" si="2"/>
        <v>0</v>
      </c>
      <c r="J123" s="12"/>
      <c r="K123" s="12">
        <v>29514806</v>
      </c>
      <c r="L123" s="12"/>
      <c r="M123" s="12">
        <v>134540055186</v>
      </c>
      <c r="N123" s="12"/>
      <c r="O123" s="12">
        <v>-176621941289</v>
      </c>
      <c r="P123" s="12"/>
      <c r="Q123" s="12">
        <f t="shared" si="3"/>
        <v>-42081886103</v>
      </c>
      <c r="R123" s="12"/>
      <c r="S123" s="12"/>
      <c r="T123" s="12"/>
      <c r="U123" s="12"/>
    </row>
    <row r="124" spans="1:21" s="248" customFormat="1" ht="21.75">
      <c r="A124" s="245" t="s">
        <v>343</v>
      </c>
      <c r="B124" s="247"/>
      <c r="C124" s="12">
        <v>0</v>
      </c>
      <c r="D124" s="12"/>
      <c r="E124" s="191">
        <v>0</v>
      </c>
      <c r="F124" s="12"/>
      <c r="G124" s="12">
        <v>0</v>
      </c>
      <c r="H124" s="12"/>
      <c r="I124" s="12">
        <f t="shared" si="2"/>
        <v>0</v>
      </c>
      <c r="J124" s="12"/>
      <c r="K124" s="12">
        <v>28112636</v>
      </c>
      <c r="L124" s="12"/>
      <c r="M124" s="12">
        <v>47812588114</v>
      </c>
      <c r="N124" s="12"/>
      <c r="O124" s="12">
        <v>-44700468250</v>
      </c>
      <c r="P124" s="12"/>
      <c r="Q124" s="12">
        <f t="shared" si="3"/>
        <v>3112119864</v>
      </c>
      <c r="R124" s="12"/>
      <c r="S124" s="12"/>
      <c r="T124" s="12"/>
      <c r="U124" s="12"/>
    </row>
    <row r="125" spans="1:21" s="248" customFormat="1" ht="21.75">
      <c r="A125" s="245" t="s">
        <v>284</v>
      </c>
      <c r="B125" s="247"/>
      <c r="C125" s="12">
        <v>0</v>
      </c>
      <c r="D125" s="12"/>
      <c r="E125" s="191">
        <v>0</v>
      </c>
      <c r="F125" s="12"/>
      <c r="G125" s="12">
        <v>0</v>
      </c>
      <c r="H125" s="12"/>
      <c r="I125" s="12">
        <f t="shared" si="2"/>
        <v>0</v>
      </c>
      <c r="J125" s="12"/>
      <c r="K125" s="12">
        <v>9000000</v>
      </c>
      <c r="L125" s="12"/>
      <c r="M125" s="12">
        <v>127740424530</v>
      </c>
      <c r="N125" s="12"/>
      <c r="O125" s="12">
        <v>-150847311000</v>
      </c>
      <c r="P125" s="12"/>
      <c r="Q125" s="12">
        <f t="shared" si="3"/>
        <v>-23106886470</v>
      </c>
      <c r="R125" s="12"/>
      <c r="S125" s="12"/>
      <c r="T125" s="12"/>
      <c r="U125" s="12"/>
    </row>
    <row r="126" spans="1:21" s="248" customFormat="1" ht="21.75">
      <c r="A126" s="245" t="s">
        <v>217</v>
      </c>
      <c r="B126" s="247"/>
      <c r="C126" s="12">
        <v>3790</v>
      </c>
      <c r="D126" s="12"/>
      <c r="E126" s="191">
        <v>5923110</v>
      </c>
      <c r="F126" s="12"/>
      <c r="G126" s="12">
        <v>-5992969</v>
      </c>
      <c r="H126" s="12"/>
      <c r="I126" s="12">
        <f t="shared" si="2"/>
        <v>-69859</v>
      </c>
      <c r="J126" s="12"/>
      <c r="K126" s="12">
        <v>33416829</v>
      </c>
      <c r="L126" s="12"/>
      <c r="M126" s="12">
        <v>55544089063</v>
      </c>
      <c r="N126" s="12"/>
      <c r="O126" s="12">
        <v>-61772623390</v>
      </c>
      <c r="P126" s="12"/>
      <c r="Q126" s="12">
        <f t="shared" si="3"/>
        <v>-6228534327</v>
      </c>
      <c r="R126" s="12"/>
      <c r="S126" s="12"/>
      <c r="T126" s="12"/>
      <c r="U126" s="12"/>
    </row>
    <row r="127" spans="1:21" s="248" customFormat="1" ht="21.75">
      <c r="A127" s="245" t="s">
        <v>214</v>
      </c>
      <c r="B127" s="247"/>
      <c r="C127" s="12">
        <v>6080558</v>
      </c>
      <c r="D127" s="12"/>
      <c r="E127" s="191">
        <v>56621414213</v>
      </c>
      <c r="F127" s="12"/>
      <c r="G127" s="12">
        <v>-40497337156</v>
      </c>
      <c r="H127" s="12"/>
      <c r="I127" s="12">
        <f t="shared" si="2"/>
        <v>16124077057</v>
      </c>
      <c r="J127" s="12"/>
      <c r="K127" s="12">
        <v>6800000</v>
      </c>
      <c r="L127" s="12"/>
      <c r="M127" s="12">
        <v>60604580481</v>
      </c>
      <c r="N127" s="12"/>
      <c r="O127" s="12">
        <v>-45288918000</v>
      </c>
      <c r="P127" s="12"/>
      <c r="Q127" s="12">
        <f t="shared" si="3"/>
        <v>15315662481</v>
      </c>
      <c r="R127" s="195"/>
      <c r="S127" s="12"/>
      <c r="T127" s="12"/>
      <c r="U127" s="12"/>
    </row>
    <row r="128" spans="1:21" s="248" customFormat="1" ht="21.75">
      <c r="A128" s="245" t="s">
        <v>208</v>
      </c>
      <c r="B128" s="247"/>
      <c r="C128" s="12">
        <v>0</v>
      </c>
      <c r="D128" s="12"/>
      <c r="E128" s="191">
        <v>0</v>
      </c>
      <c r="F128" s="12"/>
      <c r="G128" s="12">
        <v>0</v>
      </c>
      <c r="H128" s="12"/>
      <c r="I128" s="12">
        <f t="shared" si="2"/>
        <v>0</v>
      </c>
      <c r="J128" s="12"/>
      <c r="K128" s="12">
        <v>44433</v>
      </c>
      <c r="L128" s="12"/>
      <c r="M128" s="12">
        <v>2614502472</v>
      </c>
      <c r="N128" s="12"/>
      <c r="O128" s="12">
        <v>-3544090363</v>
      </c>
      <c r="P128" s="12"/>
      <c r="Q128" s="12">
        <f t="shared" si="3"/>
        <v>-929587891</v>
      </c>
      <c r="R128" s="12"/>
      <c r="S128" s="12"/>
      <c r="T128" s="12"/>
      <c r="U128" s="12"/>
    </row>
    <row r="129" spans="1:21" s="248" customFormat="1" ht="21.75">
      <c r="A129" s="245" t="s">
        <v>282</v>
      </c>
      <c r="B129" s="247"/>
      <c r="C129" s="12">
        <v>29513283</v>
      </c>
      <c r="D129" s="12"/>
      <c r="E129" s="191">
        <v>465288164223</v>
      </c>
      <c r="F129" s="12"/>
      <c r="G129" s="12">
        <v>-220616694176</v>
      </c>
      <c r="H129" s="12"/>
      <c r="I129" s="12">
        <f t="shared" si="2"/>
        <v>244671470047</v>
      </c>
      <c r="J129" s="12"/>
      <c r="K129" s="12">
        <v>36749422</v>
      </c>
      <c r="L129" s="12"/>
      <c r="M129" s="12">
        <v>521075637141</v>
      </c>
      <c r="N129" s="12"/>
      <c r="O129" s="12">
        <v>-268216948562</v>
      </c>
      <c r="P129" s="12"/>
      <c r="Q129" s="12">
        <f t="shared" si="3"/>
        <v>252858688579</v>
      </c>
      <c r="R129" s="12"/>
      <c r="S129" s="12"/>
      <c r="T129" s="12"/>
      <c r="U129" s="12"/>
    </row>
    <row r="130" spans="1:21" s="248" customFormat="1" ht="21.75">
      <c r="A130" s="245" t="s">
        <v>247</v>
      </c>
      <c r="B130" s="247"/>
      <c r="C130" s="12">
        <v>1353424</v>
      </c>
      <c r="D130" s="12"/>
      <c r="E130" s="191">
        <v>22813712473</v>
      </c>
      <c r="F130" s="12"/>
      <c r="G130" s="12">
        <v>-28952386658</v>
      </c>
      <c r="H130" s="12"/>
      <c r="I130" s="12">
        <f t="shared" si="2"/>
        <v>-6138674185</v>
      </c>
      <c r="J130" s="12"/>
      <c r="K130" s="12">
        <v>4053770</v>
      </c>
      <c r="L130" s="12"/>
      <c r="M130" s="12">
        <v>65561245428</v>
      </c>
      <c r="N130" s="12"/>
      <c r="O130" s="12">
        <v>-86718069475</v>
      </c>
      <c r="P130" s="12"/>
      <c r="Q130" s="12">
        <f t="shared" si="3"/>
        <v>-21156824047</v>
      </c>
      <c r="R130" s="12"/>
      <c r="S130" s="12"/>
      <c r="T130" s="12"/>
      <c r="U130" s="12"/>
    </row>
    <row r="131" spans="1:21" s="248" customFormat="1" ht="21.75">
      <c r="A131" s="245" t="s">
        <v>110</v>
      </c>
      <c r="B131" s="247"/>
      <c r="C131" s="12">
        <v>322531370</v>
      </c>
      <c r="D131" s="12"/>
      <c r="E131" s="191">
        <v>500539755869</v>
      </c>
      <c r="F131" s="12"/>
      <c r="G131" s="12">
        <v>-449640349351</v>
      </c>
      <c r="H131" s="12"/>
      <c r="I131" s="12">
        <f t="shared" si="2"/>
        <v>50899406518</v>
      </c>
      <c r="J131" s="12"/>
      <c r="K131" s="12">
        <v>926305647</v>
      </c>
      <c r="L131" s="12"/>
      <c r="M131" s="12">
        <v>1275552017678</v>
      </c>
      <c r="N131" s="12"/>
      <c r="O131" s="12">
        <v>-1282623237915</v>
      </c>
      <c r="P131" s="12"/>
      <c r="Q131" s="12">
        <f t="shared" si="3"/>
        <v>-7071220237</v>
      </c>
      <c r="R131" s="195"/>
      <c r="S131" s="12"/>
      <c r="T131" s="12"/>
      <c r="U131" s="12"/>
    </row>
    <row r="132" spans="1:21" s="248" customFormat="1" ht="21.75">
      <c r="A132" s="245" t="s">
        <v>161</v>
      </c>
      <c r="B132" s="247"/>
      <c r="C132" s="12">
        <v>2325339</v>
      </c>
      <c r="D132" s="12"/>
      <c r="E132" s="191">
        <v>16015452873</v>
      </c>
      <c r="F132" s="12"/>
      <c r="G132" s="12">
        <v>-15123369665</v>
      </c>
      <c r="H132" s="12"/>
      <c r="I132" s="12">
        <f t="shared" si="2"/>
        <v>892083208</v>
      </c>
      <c r="J132" s="12"/>
      <c r="K132" s="12">
        <v>2980936</v>
      </c>
      <c r="L132" s="12"/>
      <c r="M132" s="12">
        <v>20476345729</v>
      </c>
      <c r="N132" s="12"/>
      <c r="O132" s="12">
        <v>-19952438491</v>
      </c>
      <c r="P132" s="12"/>
      <c r="Q132" s="12">
        <f t="shared" si="3"/>
        <v>523907238</v>
      </c>
      <c r="R132" s="12"/>
      <c r="S132" s="12"/>
      <c r="T132" s="12"/>
      <c r="U132" s="12"/>
    </row>
    <row r="133" spans="1:21" s="248" customFormat="1" ht="21.75">
      <c r="A133" s="245" t="s">
        <v>131</v>
      </c>
      <c r="B133" s="247"/>
      <c r="C133" s="12">
        <v>0</v>
      </c>
      <c r="D133" s="12"/>
      <c r="E133" s="191">
        <v>0</v>
      </c>
      <c r="F133" s="12"/>
      <c r="G133" s="12">
        <v>0</v>
      </c>
      <c r="H133" s="12"/>
      <c r="I133" s="12">
        <f t="shared" si="2"/>
        <v>0</v>
      </c>
      <c r="J133" s="12"/>
      <c r="K133" s="12">
        <v>304685</v>
      </c>
      <c r="L133" s="12"/>
      <c r="M133" s="12">
        <v>4073382849</v>
      </c>
      <c r="N133" s="12"/>
      <c r="O133" s="12">
        <v>-5321463222</v>
      </c>
      <c r="P133" s="12"/>
      <c r="Q133" s="12">
        <f t="shared" si="3"/>
        <v>-1248080373</v>
      </c>
      <c r="R133" s="12"/>
      <c r="S133" s="12"/>
      <c r="T133" s="12"/>
      <c r="U133" s="12"/>
    </row>
    <row r="134" spans="1:21" s="248" customFormat="1" ht="21.75">
      <c r="A134" s="245" t="s">
        <v>146</v>
      </c>
      <c r="B134" s="247"/>
      <c r="C134" s="12">
        <v>0</v>
      </c>
      <c r="D134" s="12"/>
      <c r="E134" s="191">
        <v>0</v>
      </c>
      <c r="F134" s="12"/>
      <c r="G134" s="12">
        <v>0</v>
      </c>
      <c r="H134" s="12"/>
      <c r="I134" s="12">
        <f t="shared" si="2"/>
        <v>0</v>
      </c>
      <c r="J134" s="12"/>
      <c r="K134" s="12">
        <v>800632</v>
      </c>
      <c r="L134" s="12"/>
      <c r="M134" s="12">
        <v>4499442352</v>
      </c>
      <c r="N134" s="12"/>
      <c r="O134" s="12">
        <v>-5069680688</v>
      </c>
      <c r="P134" s="12"/>
      <c r="Q134" s="12">
        <f t="shared" si="3"/>
        <v>-570238336</v>
      </c>
      <c r="R134" s="12"/>
      <c r="S134" s="12"/>
      <c r="T134" s="12"/>
      <c r="U134" s="12"/>
    </row>
    <row r="135" spans="1:21" s="248" customFormat="1" ht="21.75">
      <c r="A135" s="245" t="s">
        <v>229</v>
      </c>
      <c r="B135" s="247"/>
      <c r="C135" s="12">
        <v>0</v>
      </c>
      <c r="D135" s="12"/>
      <c r="E135" s="191">
        <v>0</v>
      </c>
      <c r="F135" s="12"/>
      <c r="G135" s="12">
        <v>0</v>
      </c>
      <c r="H135" s="12"/>
      <c r="I135" s="12">
        <f t="shared" si="2"/>
        <v>0</v>
      </c>
      <c r="J135" s="12"/>
      <c r="K135" s="12">
        <v>4285168</v>
      </c>
      <c r="L135" s="12"/>
      <c r="M135" s="12">
        <v>13928409334</v>
      </c>
      <c r="N135" s="12"/>
      <c r="O135" s="12">
        <v>-19841548688</v>
      </c>
      <c r="P135" s="12"/>
      <c r="Q135" s="12">
        <f t="shared" si="3"/>
        <v>-5913139354</v>
      </c>
      <c r="R135" s="12"/>
      <c r="S135" s="12"/>
      <c r="T135" s="12"/>
      <c r="U135" s="12"/>
    </row>
    <row r="136" spans="1:21" s="248" customFormat="1" ht="21.75">
      <c r="A136" s="245" t="s">
        <v>265</v>
      </c>
      <c r="B136" s="247"/>
      <c r="C136" s="12">
        <v>0</v>
      </c>
      <c r="D136" s="12"/>
      <c r="E136" s="191">
        <v>0</v>
      </c>
      <c r="F136" s="12"/>
      <c r="G136" s="12">
        <v>0</v>
      </c>
      <c r="H136" s="12"/>
      <c r="I136" s="12">
        <f t="shared" ref="I136:I188" si="4">E136+G136</f>
        <v>0</v>
      </c>
      <c r="J136" s="12"/>
      <c r="K136" s="12">
        <v>8650832</v>
      </c>
      <c r="L136" s="12"/>
      <c r="M136" s="12">
        <v>24573556366</v>
      </c>
      <c r="N136" s="12"/>
      <c r="O136" s="12">
        <v>-24056341809</v>
      </c>
      <c r="P136" s="12"/>
      <c r="Q136" s="12">
        <f t="shared" ref="Q136:Q188" si="5">M136+O136</f>
        <v>517214557</v>
      </c>
      <c r="R136" s="12"/>
      <c r="S136" s="12"/>
      <c r="T136" s="12"/>
      <c r="U136" s="12"/>
    </row>
    <row r="137" spans="1:21" s="248" customFormat="1" ht="21.75">
      <c r="A137" s="245" t="s">
        <v>266</v>
      </c>
      <c r="B137" s="247"/>
      <c r="C137" s="12">
        <v>0</v>
      </c>
      <c r="D137" s="12"/>
      <c r="E137" s="191">
        <v>0</v>
      </c>
      <c r="F137" s="12"/>
      <c r="G137" s="12">
        <v>0</v>
      </c>
      <c r="H137" s="12"/>
      <c r="I137" s="12">
        <f t="shared" si="4"/>
        <v>0</v>
      </c>
      <c r="J137" s="12"/>
      <c r="K137" s="12">
        <v>8755546</v>
      </c>
      <c r="L137" s="12"/>
      <c r="M137" s="12">
        <v>65639254978</v>
      </c>
      <c r="N137" s="12"/>
      <c r="O137" s="12">
        <v>-99728584609</v>
      </c>
      <c r="P137" s="12"/>
      <c r="Q137" s="12">
        <f t="shared" si="5"/>
        <v>-34089329631</v>
      </c>
      <c r="R137" s="195"/>
      <c r="S137" s="12"/>
      <c r="T137" s="12"/>
      <c r="U137" s="12"/>
    </row>
    <row r="138" spans="1:21" s="248" customFormat="1" ht="21.75">
      <c r="A138" s="245" t="s">
        <v>211</v>
      </c>
      <c r="B138" s="247"/>
      <c r="C138" s="12">
        <v>0</v>
      </c>
      <c r="D138" s="12"/>
      <c r="E138" s="191">
        <v>0</v>
      </c>
      <c r="F138" s="12"/>
      <c r="G138" s="12">
        <v>0</v>
      </c>
      <c r="H138" s="12"/>
      <c r="I138" s="12">
        <f t="shared" si="4"/>
        <v>0</v>
      </c>
      <c r="J138" s="12"/>
      <c r="K138" s="12">
        <v>2779309</v>
      </c>
      <c r="L138" s="12"/>
      <c r="M138" s="12">
        <v>19236813213</v>
      </c>
      <c r="N138" s="12"/>
      <c r="O138" s="12">
        <v>-28820682034</v>
      </c>
      <c r="P138" s="12"/>
      <c r="Q138" s="12">
        <f t="shared" si="5"/>
        <v>-9583868821</v>
      </c>
      <c r="R138" s="12"/>
      <c r="S138" s="12"/>
      <c r="T138" s="12"/>
      <c r="U138" s="12"/>
    </row>
    <row r="139" spans="1:21" s="248" customFormat="1" ht="21.75">
      <c r="A139" s="245" t="s">
        <v>125</v>
      </c>
      <c r="B139" s="247"/>
      <c r="C139" s="12">
        <v>0</v>
      </c>
      <c r="D139" s="12"/>
      <c r="E139" s="191">
        <v>0</v>
      </c>
      <c r="F139" s="12"/>
      <c r="G139" s="12">
        <v>0</v>
      </c>
      <c r="H139" s="12"/>
      <c r="I139" s="12">
        <f t="shared" si="4"/>
        <v>0</v>
      </c>
      <c r="J139" s="12"/>
      <c r="K139" s="12">
        <v>15000000</v>
      </c>
      <c r="L139" s="12"/>
      <c r="M139" s="12">
        <v>21962096928</v>
      </c>
      <c r="N139" s="12"/>
      <c r="O139" s="12">
        <v>-40244114250</v>
      </c>
      <c r="P139" s="12"/>
      <c r="Q139" s="12">
        <f t="shared" si="5"/>
        <v>-18282017322</v>
      </c>
      <c r="R139" s="12"/>
      <c r="S139" s="12"/>
      <c r="T139" s="12"/>
      <c r="U139" s="12"/>
    </row>
    <row r="140" spans="1:21" s="248" customFormat="1" ht="21.75">
      <c r="A140" s="245" t="s">
        <v>233</v>
      </c>
      <c r="B140" s="247"/>
      <c r="C140" s="12">
        <v>0</v>
      </c>
      <c r="D140" s="12"/>
      <c r="E140" s="191">
        <v>0</v>
      </c>
      <c r="F140" s="12"/>
      <c r="G140" s="12">
        <v>0</v>
      </c>
      <c r="H140" s="12"/>
      <c r="I140" s="12">
        <f t="shared" si="4"/>
        <v>0</v>
      </c>
      <c r="J140" s="12"/>
      <c r="K140" s="12">
        <v>14439155</v>
      </c>
      <c r="L140" s="12"/>
      <c r="M140" s="12">
        <v>21889270560</v>
      </c>
      <c r="N140" s="12"/>
      <c r="O140" s="12">
        <v>-29409792920</v>
      </c>
      <c r="P140" s="12"/>
      <c r="Q140" s="12">
        <f t="shared" si="5"/>
        <v>-7520522360</v>
      </c>
      <c r="R140" s="12"/>
      <c r="S140" s="12"/>
      <c r="T140" s="12"/>
      <c r="U140" s="12"/>
    </row>
    <row r="141" spans="1:21" s="248" customFormat="1" ht="21.75">
      <c r="A141" s="245" t="s">
        <v>219</v>
      </c>
      <c r="B141" s="247"/>
      <c r="C141" s="12">
        <v>0</v>
      </c>
      <c r="D141" s="12"/>
      <c r="E141" s="191">
        <v>0</v>
      </c>
      <c r="F141" s="12"/>
      <c r="G141" s="12">
        <v>0</v>
      </c>
      <c r="H141" s="12"/>
      <c r="I141" s="12">
        <f t="shared" si="4"/>
        <v>0</v>
      </c>
      <c r="J141" s="12"/>
      <c r="K141" s="12">
        <v>5200000</v>
      </c>
      <c r="L141" s="12"/>
      <c r="M141" s="12">
        <v>7418188222</v>
      </c>
      <c r="N141" s="12"/>
      <c r="O141" s="12">
        <v>-9671311261</v>
      </c>
      <c r="P141" s="12"/>
      <c r="Q141" s="12">
        <f t="shared" si="5"/>
        <v>-2253123039</v>
      </c>
      <c r="R141" s="12"/>
      <c r="S141" s="12"/>
      <c r="T141" s="12"/>
      <c r="U141" s="12"/>
    </row>
    <row r="142" spans="1:21" s="248" customFormat="1" ht="21.75">
      <c r="A142" s="245" t="s">
        <v>165</v>
      </c>
      <c r="B142" s="247"/>
      <c r="C142" s="12">
        <v>0</v>
      </c>
      <c r="D142" s="12"/>
      <c r="E142" s="191">
        <v>0</v>
      </c>
      <c r="F142" s="12"/>
      <c r="G142" s="12">
        <v>0</v>
      </c>
      <c r="H142" s="12"/>
      <c r="I142" s="12">
        <f t="shared" si="4"/>
        <v>0</v>
      </c>
      <c r="J142" s="12"/>
      <c r="K142" s="12">
        <v>9370650</v>
      </c>
      <c r="L142" s="12"/>
      <c r="M142" s="12">
        <v>47807276027</v>
      </c>
      <c r="N142" s="12"/>
      <c r="O142" s="12">
        <v>-62875538773</v>
      </c>
      <c r="P142" s="12"/>
      <c r="Q142" s="12">
        <f t="shared" si="5"/>
        <v>-15068262746</v>
      </c>
      <c r="R142" s="195"/>
      <c r="S142" s="12"/>
      <c r="T142" s="12"/>
      <c r="U142" s="12"/>
    </row>
    <row r="143" spans="1:21" s="248" customFormat="1" ht="21.75">
      <c r="A143" s="245" t="s">
        <v>177</v>
      </c>
      <c r="B143" s="247"/>
      <c r="C143" s="12">
        <v>0</v>
      </c>
      <c r="D143" s="12"/>
      <c r="E143" s="191">
        <v>0</v>
      </c>
      <c r="F143" s="12"/>
      <c r="G143" s="12">
        <v>0</v>
      </c>
      <c r="H143" s="12"/>
      <c r="I143" s="12">
        <f t="shared" si="4"/>
        <v>0</v>
      </c>
      <c r="J143" s="12"/>
      <c r="K143" s="12">
        <v>8414635</v>
      </c>
      <c r="L143" s="12"/>
      <c r="M143" s="12">
        <v>40922902889</v>
      </c>
      <c r="N143" s="12"/>
      <c r="O143" s="12">
        <v>-41320965538</v>
      </c>
      <c r="P143" s="12"/>
      <c r="Q143" s="12">
        <f t="shared" si="5"/>
        <v>-398062649</v>
      </c>
      <c r="R143" s="12"/>
      <c r="S143" s="12"/>
      <c r="T143" s="12"/>
      <c r="U143" s="12"/>
    </row>
    <row r="144" spans="1:21" s="248" customFormat="1" ht="21.75">
      <c r="A144" s="245" t="s">
        <v>221</v>
      </c>
      <c r="B144" s="247"/>
      <c r="C144" s="12">
        <v>0</v>
      </c>
      <c r="D144" s="12"/>
      <c r="E144" s="191">
        <v>0</v>
      </c>
      <c r="F144" s="12"/>
      <c r="G144" s="12">
        <v>0</v>
      </c>
      <c r="H144" s="12"/>
      <c r="I144" s="12">
        <f t="shared" si="4"/>
        <v>0</v>
      </c>
      <c r="J144" s="12"/>
      <c r="K144" s="12">
        <v>1840000</v>
      </c>
      <c r="L144" s="12"/>
      <c r="M144" s="12">
        <v>90003937831</v>
      </c>
      <c r="N144" s="12"/>
      <c r="O144" s="12">
        <v>-136995994800</v>
      </c>
      <c r="P144" s="12"/>
      <c r="Q144" s="12">
        <f t="shared" si="5"/>
        <v>-46992056969</v>
      </c>
      <c r="R144" s="12"/>
      <c r="S144" s="12"/>
      <c r="T144" s="12"/>
      <c r="U144" s="12"/>
    </row>
    <row r="145" spans="1:21" s="248" customFormat="1" ht="21.75">
      <c r="A145" s="245" t="s">
        <v>153</v>
      </c>
      <c r="B145" s="247"/>
      <c r="C145" s="12">
        <v>0</v>
      </c>
      <c r="D145" s="12"/>
      <c r="E145" s="191">
        <v>0</v>
      </c>
      <c r="F145" s="12"/>
      <c r="G145" s="12">
        <v>0</v>
      </c>
      <c r="H145" s="12"/>
      <c r="I145" s="12">
        <f t="shared" si="4"/>
        <v>0</v>
      </c>
      <c r="J145" s="12"/>
      <c r="K145" s="12">
        <v>4051459</v>
      </c>
      <c r="L145" s="12"/>
      <c r="M145" s="12">
        <v>20322734651</v>
      </c>
      <c r="N145" s="12"/>
      <c r="O145" s="12">
        <v>-23922475750</v>
      </c>
      <c r="P145" s="12"/>
      <c r="Q145" s="12">
        <f t="shared" si="5"/>
        <v>-3599741099</v>
      </c>
      <c r="R145" s="12"/>
      <c r="S145" s="12"/>
      <c r="T145" s="12"/>
      <c r="U145" s="12"/>
    </row>
    <row r="146" spans="1:21" s="248" customFormat="1" ht="21.75">
      <c r="A146" s="245" t="s">
        <v>222</v>
      </c>
      <c r="B146" s="247"/>
      <c r="C146" s="12">
        <v>6544528</v>
      </c>
      <c r="D146" s="12"/>
      <c r="E146" s="191">
        <v>165752271700</v>
      </c>
      <c r="F146" s="12"/>
      <c r="G146" s="12">
        <v>-134100761782</v>
      </c>
      <c r="H146" s="12"/>
      <c r="I146" s="12">
        <f t="shared" si="4"/>
        <v>31651509918</v>
      </c>
      <c r="J146" s="12"/>
      <c r="K146" s="12">
        <v>13077494</v>
      </c>
      <c r="L146" s="12"/>
      <c r="M146" s="12">
        <v>273361434854</v>
      </c>
      <c r="N146" s="12"/>
      <c r="O146" s="12">
        <v>-274710644015</v>
      </c>
      <c r="P146" s="12"/>
      <c r="Q146" s="12">
        <f t="shared" si="5"/>
        <v>-1349209161</v>
      </c>
      <c r="R146" s="12"/>
      <c r="S146" s="12"/>
      <c r="T146" s="12"/>
      <c r="U146" s="12"/>
    </row>
    <row r="147" spans="1:21" s="248" customFormat="1" ht="21.75">
      <c r="A147" s="245" t="s">
        <v>127</v>
      </c>
      <c r="B147" s="247"/>
      <c r="C147" s="12">
        <v>0</v>
      </c>
      <c r="D147" s="12"/>
      <c r="E147" s="191">
        <v>0</v>
      </c>
      <c r="F147" s="12"/>
      <c r="G147" s="12">
        <v>0</v>
      </c>
      <c r="H147" s="12"/>
      <c r="I147" s="12">
        <f t="shared" si="4"/>
        <v>0</v>
      </c>
      <c r="J147" s="12"/>
      <c r="K147" s="12">
        <v>28639060</v>
      </c>
      <c r="L147" s="12"/>
      <c r="M147" s="12">
        <v>125699358523</v>
      </c>
      <c r="N147" s="12"/>
      <c r="O147" s="12">
        <v>-132379257811</v>
      </c>
      <c r="P147" s="12"/>
      <c r="Q147" s="12">
        <f t="shared" si="5"/>
        <v>-6679899288</v>
      </c>
      <c r="R147" s="12"/>
      <c r="S147" s="12"/>
      <c r="T147" s="12"/>
      <c r="U147" s="12"/>
    </row>
    <row r="148" spans="1:21" s="248" customFormat="1" ht="21.75">
      <c r="A148" s="245" t="s">
        <v>205</v>
      </c>
      <c r="B148" s="247"/>
      <c r="C148" s="12">
        <v>0</v>
      </c>
      <c r="D148" s="12"/>
      <c r="E148" s="191">
        <v>0</v>
      </c>
      <c r="F148" s="12"/>
      <c r="G148" s="12">
        <v>0</v>
      </c>
      <c r="H148" s="12"/>
      <c r="I148" s="12">
        <f t="shared" si="4"/>
        <v>0</v>
      </c>
      <c r="J148" s="12"/>
      <c r="K148" s="12">
        <v>3500000</v>
      </c>
      <c r="L148" s="12"/>
      <c r="M148" s="12">
        <v>14947379312</v>
      </c>
      <c r="N148" s="12"/>
      <c r="O148" s="12">
        <v>-23171305500</v>
      </c>
      <c r="P148" s="12"/>
      <c r="Q148" s="12">
        <f t="shared" si="5"/>
        <v>-8223926188</v>
      </c>
      <c r="R148" s="12"/>
      <c r="S148" s="12"/>
      <c r="T148" s="12"/>
      <c r="U148" s="12"/>
    </row>
    <row r="149" spans="1:21" s="248" customFormat="1" ht="21.75">
      <c r="A149" s="245" t="s">
        <v>133</v>
      </c>
      <c r="B149" s="247"/>
      <c r="C149" s="12">
        <v>0</v>
      </c>
      <c r="D149" s="12"/>
      <c r="E149" s="191">
        <v>0</v>
      </c>
      <c r="F149" s="12"/>
      <c r="G149" s="12">
        <v>0</v>
      </c>
      <c r="H149" s="12"/>
      <c r="I149" s="12">
        <f t="shared" si="4"/>
        <v>0</v>
      </c>
      <c r="J149" s="12"/>
      <c r="K149" s="12">
        <v>58313630</v>
      </c>
      <c r="L149" s="12"/>
      <c r="M149" s="12">
        <v>639572728182</v>
      </c>
      <c r="N149" s="12"/>
      <c r="O149" s="12">
        <v>-594353571529</v>
      </c>
      <c r="P149" s="12"/>
      <c r="Q149" s="12">
        <f t="shared" si="5"/>
        <v>45219156653</v>
      </c>
      <c r="R149" s="12"/>
      <c r="S149" s="12"/>
      <c r="T149" s="12"/>
      <c r="U149" s="12"/>
    </row>
    <row r="150" spans="1:21" s="248" customFormat="1" ht="21.75">
      <c r="A150" s="245" t="s">
        <v>149</v>
      </c>
      <c r="B150" s="247"/>
      <c r="C150" s="12">
        <v>214311789</v>
      </c>
      <c r="D150" s="12"/>
      <c r="E150" s="191">
        <v>900374780077</v>
      </c>
      <c r="F150" s="12"/>
      <c r="G150" s="12">
        <v>-700163772174</v>
      </c>
      <c r="H150" s="12"/>
      <c r="I150" s="12">
        <f t="shared" si="4"/>
        <v>200211007903</v>
      </c>
      <c r="J150" s="12"/>
      <c r="K150" s="12">
        <v>452170295</v>
      </c>
      <c r="L150" s="12"/>
      <c r="M150" s="12">
        <v>1747162805149</v>
      </c>
      <c r="N150" s="12"/>
      <c r="O150" s="12">
        <v>-1496278660717</v>
      </c>
      <c r="P150" s="12"/>
      <c r="Q150" s="12">
        <f t="shared" si="5"/>
        <v>250884144432</v>
      </c>
      <c r="R150" s="12"/>
      <c r="S150" s="12"/>
      <c r="T150" s="12"/>
      <c r="U150" s="12"/>
    </row>
    <row r="151" spans="1:21" s="248" customFormat="1" ht="21.75">
      <c r="A151" s="245" t="s">
        <v>346</v>
      </c>
      <c r="B151" s="247"/>
      <c r="C151" s="12">
        <v>25161493</v>
      </c>
      <c r="D151" s="12"/>
      <c r="E151" s="191">
        <v>331208894616</v>
      </c>
      <c r="F151" s="12"/>
      <c r="G151" s="12">
        <v>-281780363137</v>
      </c>
      <c r="H151" s="12"/>
      <c r="I151" s="12">
        <f t="shared" si="4"/>
        <v>49428531479</v>
      </c>
      <c r="J151" s="12"/>
      <c r="K151" s="12">
        <v>45561493</v>
      </c>
      <c r="L151" s="12"/>
      <c r="M151" s="12">
        <v>569101658846</v>
      </c>
      <c r="N151" s="12"/>
      <c r="O151" s="12">
        <v>-489342788442</v>
      </c>
      <c r="P151" s="12"/>
      <c r="Q151" s="12">
        <f t="shared" si="5"/>
        <v>79758870404</v>
      </c>
      <c r="R151" s="12"/>
      <c r="S151" s="12"/>
      <c r="T151" s="12"/>
      <c r="U151" s="12"/>
    </row>
    <row r="152" spans="1:21" s="248" customFormat="1" ht="21.75">
      <c r="A152" s="245" t="s">
        <v>347</v>
      </c>
      <c r="B152" s="247"/>
      <c r="C152" s="12">
        <v>0</v>
      </c>
      <c r="D152" s="12"/>
      <c r="E152" s="191">
        <v>0</v>
      </c>
      <c r="F152" s="12"/>
      <c r="G152" s="12">
        <v>0</v>
      </c>
      <c r="H152" s="12"/>
      <c r="I152" s="12">
        <f t="shared" si="4"/>
        <v>0</v>
      </c>
      <c r="J152" s="12"/>
      <c r="K152" s="12">
        <v>7200000</v>
      </c>
      <c r="L152" s="12"/>
      <c r="M152" s="12">
        <v>18927135370</v>
      </c>
      <c r="N152" s="12"/>
      <c r="O152" s="12">
        <v>-17604493788</v>
      </c>
      <c r="P152" s="12"/>
      <c r="Q152" s="12">
        <f t="shared" si="5"/>
        <v>1322641582</v>
      </c>
      <c r="R152" s="12"/>
      <c r="S152" s="12"/>
      <c r="T152" s="12"/>
      <c r="U152" s="12"/>
    </row>
    <row r="153" spans="1:21" s="248" customFormat="1" ht="21.75">
      <c r="A153" s="245" t="s">
        <v>154</v>
      </c>
      <c r="B153" s="247"/>
      <c r="C153" s="12">
        <v>0</v>
      </c>
      <c r="D153" s="12"/>
      <c r="E153" s="191">
        <v>0</v>
      </c>
      <c r="F153" s="12"/>
      <c r="G153" s="12">
        <v>0</v>
      </c>
      <c r="H153" s="12"/>
      <c r="I153" s="12">
        <f t="shared" si="4"/>
        <v>0</v>
      </c>
      <c r="J153" s="12"/>
      <c r="K153" s="12">
        <v>1800000</v>
      </c>
      <c r="L153" s="12"/>
      <c r="M153" s="12">
        <v>19325066650</v>
      </c>
      <c r="N153" s="12"/>
      <c r="O153" s="12">
        <v>-20791549800</v>
      </c>
      <c r="P153" s="12"/>
      <c r="Q153" s="12">
        <f t="shared" si="5"/>
        <v>-1466483150</v>
      </c>
      <c r="R153" s="12"/>
      <c r="S153" s="12"/>
      <c r="T153" s="12"/>
      <c r="U153" s="12"/>
    </row>
    <row r="154" spans="1:21" s="248" customFormat="1" ht="21.75">
      <c r="A154" s="245" t="s">
        <v>206</v>
      </c>
      <c r="B154" s="247"/>
      <c r="C154" s="12">
        <v>7531751</v>
      </c>
      <c r="D154" s="12"/>
      <c r="E154" s="191">
        <v>66630548507</v>
      </c>
      <c r="F154" s="12"/>
      <c r="G154" s="12">
        <v>-86379326194</v>
      </c>
      <c r="H154" s="12"/>
      <c r="I154" s="12">
        <f t="shared" si="4"/>
        <v>-19748777687</v>
      </c>
      <c r="J154" s="12"/>
      <c r="K154" s="12">
        <v>8089426</v>
      </c>
      <c r="L154" s="12"/>
      <c r="M154" s="12">
        <v>71807935094</v>
      </c>
      <c r="N154" s="12"/>
      <c r="O154" s="12">
        <v>-93375309435</v>
      </c>
      <c r="P154" s="12"/>
      <c r="Q154" s="12">
        <f t="shared" si="5"/>
        <v>-21567374341</v>
      </c>
      <c r="R154" s="12"/>
      <c r="S154" s="12"/>
      <c r="T154" s="12"/>
      <c r="U154" s="12"/>
    </row>
    <row r="155" spans="1:21" s="248" customFormat="1" ht="21.75">
      <c r="A155" s="245" t="s">
        <v>198</v>
      </c>
      <c r="B155" s="247"/>
      <c r="C155" s="12">
        <v>0</v>
      </c>
      <c r="D155" s="12"/>
      <c r="E155" s="191">
        <v>0</v>
      </c>
      <c r="F155" s="12"/>
      <c r="G155" s="12">
        <v>0</v>
      </c>
      <c r="H155" s="12"/>
      <c r="I155" s="12">
        <f t="shared" si="4"/>
        <v>0</v>
      </c>
      <c r="J155" s="12"/>
      <c r="K155" s="12">
        <v>22892612</v>
      </c>
      <c r="L155" s="12"/>
      <c r="M155" s="12">
        <v>89744622011</v>
      </c>
      <c r="N155" s="12"/>
      <c r="O155" s="12">
        <v>-74771622735</v>
      </c>
      <c r="P155" s="12"/>
      <c r="Q155" s="12">
        <f t="shared" si="5"/>
        <v>14972999276</v>
      </c>
      <c r="R155" s="12"/>
      <c r="S155" s="12"/>
      <c r="T155" s="12"/>
      <c r="U155" s="12"/>
    </row>
    <row r="156" spans="1:21" s="248" customFormat="1" ht="21.75">
      <c r="A156" s="245" t="s">
        <v>170</v>
      </c>
      <c r="B156" s="247"/>
      <c r="C156" s="12">
        <v>53694591</v>
      </c>
      <c r="D156" s="12"/>
      <c r="E156" s="191">
        <v>483778151086</v>
      </c>
      <c r="F156" s="12"/>
      <c r="G156" s="12">
        <v>-185150375400</v>
      </c>
      <c r="H156" s="12"/>
      <c r="I156" s="12">
        <f t="shared" si="4"/>
        <v>298627775686</v>
      </c>
      <c r="J156" s="12"/>
      <c r="K156" s="12">
        <v>77368497</v>
      </c>
      <c r="L156" s="12"/>
      <c r="M156" s="12">
        <v>618999606678</v>
      </c>
      <c r="N156" s="12"/>
      <c r="O156" s="12">
        <v>-292753280610</v>
      </c>
      <c r="P156" s="12"/>
      <c r="Q156" s="12">
        <f t="shared" si="5"/>
        <v>326246326068</v>
      </c>
      <c r="R156" s="12"/>
      <c r="S156" s="12"/>
      <c r="T156" s="12"/>
      <c r="U156" s="12"/>
    </row>
    <row r="157" spans="1:21" s="248" customFormat="1" ht="21.75">
      <c r="A157" s="245" t="s">
        <v>197</v>
      </c>
      <c r="B157" s="247"/>
      <c r="C157" s="12">
        <v>9957699</v>
      </c>
      <c r="D157" s="12"/>
      <c r="E157" s="191">
        <v>169105648764</v>
      </c>
      <c r="F157" s="12"/>
      <c r="G157" s="12">
        <v>-191131838395</v>
      </c>
      <c r="H157" s="12"/>
      <c r="I157" s="12">
        <f t="shared" si="4"/>
        <v>-22026189631</v>
      </c>
      <c r="J157" s="12"/>
      <c r="K157" s="12">
        <v>12387939</v>
      </c>
      <c r="L157" s="12"/>
      <c r="M157" s="12">
        <v>209906637424</v>
      </c>
      <c r="N157" s="12"/>
      <c r="O157" s="12">
        <v>-244351473382</v>
      </c>
      <c r="P157" s="12"/>
      <c r="Q157" s="12">
        <f t="shared" si="5"/>
        <v>-34444835958</v>
      </c>
      <c r="R157" s="12"/>
      <c r="S157" s="12"/>
      <c r="T157" s="12"/>
      <c r="U157" s="12"/>
    </row>
    <row r="158" spans="1:21" s="248" customFormat="1" ht="21.75">
      <c r="A158" s="245" t="s">
        <v>88</v>
      </c>
      <c r="B158" s="247"/>
      <c r="C158" s="12">
        <v>0</v>
      </c>
      <c r="D158" s="12"/>
      <c r="E158" s="191">
        <v>0</v>
      </c>
      <c r="F158" s="12"/>
      <c r="G158" s="12">
        <v>0</v>
      </c>
      <c r="H158" s="12"/>
      <c r="I158" s="12">
        <f t="shared" si="4"/>
        <v>0</v>
      </c>
      <c r="J158" s="12"/>
      <c r="K158" s="12">
        <v>70242</v>
      </c>
      <c r="L158" s="12"/>
      <c r="M158" s="12">
        <v>3100000503</v>
      </c>
      <c r="N158" s="12"/>
      <c r="O158" s="12">
        <v>-3528819131</v>
      </c>
      <c r="P158" s="12"/>
      <c r="Q158" s="12">
        <f t="shared" si="5"/>
        <v>-428818628</v>
      </c>
      <c r="R158" s="12"/>
      <c r="S158" s="12"/>
      <c r="T158" s="12"/>
      <c r="U158" s="12"/>
    </row>
    <row r="159" spans="1:21" s="248" customFormat="1" ht="21.75">
      <c r="A159" s="245" t="s">
        <v>91</v>
      </c>
      <c r="B159" s="247"/>
      <c r="C159" s="12">
        <v>0</v>
      </c>
      <c r="D159" s="12"/>
      <c r="E159" s="191">
        <v>0</v>
      </c>
      <c r="F159" s="12"/>
      <c r="G159" s="12">
        <v>0</v>
      </c>
      <c r="H159" s="12"/>
      <c r="I159" s="12">
        <f t="shared" si="4"/>
        <v>0</v>
      </c>
      <c r="J159" s="12"/>
      <c r="K159" s="12">
        <v>21576945</v>
      </c>
      <c r="L159" s="12"/>
      <c r="M159" s="12">
        <v>451438134262</v>
      </c>
      <c r="N159" s="12"/>
      <c r="O159" s="12">
        <v>-495752443526</v>
      </c>
      <c r="P159" s="12"/>
      <c r="Q159" s="12">
        <f t="shared" si="5"/>
        <v>-44314309264</v>
      </c>
      <c r="R159" s="12"/>
      <c r="S159" s="12"/>
      <c r="T159" s="12"/>
      <c r="U159" s="12"/>
    </row>
    <row r="160" spans="1:21" s="248" customFormat="1" ht="21.75">
      <c r="A160" s="245" t="s">
        <v>143</v>
      </c>
      <c r="B160" s="247"/>
      <c r="C160" s="12">
        <v>0</v>
      </c>
      <c r="D160" s="12"/>
      <c r="E160" s="191">
        <v>0</v>
      </c>
      <c r="F160" s="12"/>
      <c r="G160" s="12">
        <v>0</v>
      </c>
      <c r="H160" s="12"/>
      <c r="I160" s="12">
        <f t="shared" si="4"/>
        <v>0</v>
      </c>
      <c r="J160" s="12"/>
      <c r="K160" s="12">
        <v>1300000</v>
      </c>
      <c r="L160" s="12"/>
      <c r="M160" s="12">
        <v>110977618195</v>
      </c>
      <c r="N160" s="12"/>
      <c r="O160" s="12">
        <v>-119108065050</v>
      </c>
      <c r="P160" s="12"/>
      <c r="Q160" s="12">
        <f t="shared" si="5"/>
        <v>-8130446855</v>
      </c>
      <c r="R160" s="12"/>
      <c r="S160" s="12"/>
      <c r="T160" s="12"/>
      <c r="U160" s="12"/>
    </row>
    <row r="161" spans="1:21" s="248" customFormat="1" ht="21.75">
      <c r="A161" s="245" t="s">
        <v>187</v>
      </c>
      <c r="B161" s="247"/>
      <c r="C161" s="12">
        <v>2247829</v>
      </c>
      <c r="D161" s="12"/>
      <c r="E161" s="191">
        <v>37092438282</v>
      </c>
      <c r="F161" s="12"/>
      <c r="G161" s="12">
        <v>-25785603978</v>
      </c>
      <c r="H161" s="12"/>
      <c r="I161" s="12">
        <f t="shared" si="4"/>
        <v>11306834304</v>
      </c>
      <c r="J161" s="12"/>
      <c r="K161" s="12">
        <v>2700000</v>
      </c>
      <c r="L161" s="12"/>
      <c r="M161" s="12">
        <v>41823134488</v>
      </c>
      <c r="N161" s="12"/>
      <c r="O161" s="12">
        <v>-30972609900</v>
      </c>
      <c r="P161" s="12"/>
      <c r="Q161" s="12">
        <f t="shared" si="5"/>
        <v>10850524588</v>
      </c>
      <c r="R161" s="12"/>
      <c r="S161" s="12"/>
      <c r="T161" s="12"/>
      <c r="U161" s="12"/>
    </row>
    <row r="162" spans="1:21" s="248" customFormat="1" ht="21.75">
      <c r="A162" s="245" t="s">
        <v>201</v>
      </c>
      <c r="B162" s="247"/>
      <c r="C162" s="12">
        <v>11769142</v>
      </c>
      <c r="D162" s="12"/>
      <c r="E162" s="191">
        <v>77543026240</v>
      </c>
      <c r="F162" s="12"/>
      <c r="G162" s="12">
        <v>-64489499501</v>
      </c>
      <c r="H162" s="12"/>
      <c r="I162" s="12">
        <f t="shared" si="4"/>
        <v>13053526739</v>
      </c>
      <c r="J162" s="12"/>
      <c r="K162" s="12">
        <v>29433697</v>
      </c>
      <c r="L162" s="12"/>
      <c r="M162" s="12">
        <v>159674423891</v>
      </c>
      <c r="N162" s="12"/>
      <c r="O162" s="12">
        <v>-154745077117</v>
      </c>
      <c r="P162" s="12"/>
      <c r="Q162" s="12">
        <f t="shared" si="5"/>
        <v>4929346774</v>
      </c>
      <c r="R162" s="12"/>
      <c r="S162" s="12"/>
      <c r="T162" s="12"/>
      <c r="U162" s="12"/>
    </row>
    <row r="163" spans="1:21" s="248" customFormat="1" ht="21.75">
      <c r="A163" s="245" t="s">
        <v>159</v>
      </c>
      <c r="B163" s="247"/>
      <c r="C163" s="12">
        <v>0</v>
      </c>
      <c r="D163" s="12"/>
      <c r="E163" s="191">
        <v>0</v>
      </c>
      <c r="F163" s="12"/>
      <c r="G163" s="12">
        <v>0</v>
      </c>
      <c r="H163" s="12"/>
      <c r="I163" s="12">
        <f t="shared" si="4"/>
        <v>0</v>
      </c>
      <c r="J163" s="12"/>
      <c r="K163" s="12">
        <v>20200000</v>
      </c>
      <c r="L163" s="12"/>
      <c r="M163" s="12">
        <v>32868043235</v>
      </c>
      <c r="N163" s="12"/>
      <c r="O163" s="12">
        <v>-37890601471</v>
      </c>
      <c r="P163" s="12"/>
      <c r="Q163" s="12">
        <f t="shared" si="5"/>
        <v>-5022558236</v>
      </c>
      <c r="R163" s="12"/>
      <c r="S163" s="12"/>
      <c r="T163" s="12"/>
      <c r="U163" s="12"/>
    </row>
    <row r="164" spans="1:21" s="248" customFormat="1" ht="21.75">
      <c r="A164" s="245" t="s">
        <v>203</v>
      </c>
      <c r="B164" s="247"/>
      <c r="C164" s="12">
        <v>0</v>
      </c>
      <c r="D164" s="12"/>
      <c r="E164" s="191">
        <v>0</v>
      </c>
      <c r="F164" s="12"/>
      <c r="G164" s="12">
        <v>0</v>
      </c>
      <c r="H164" s="12"/>
      <c r="I164" s="12">
        <f t="shared" si="4"/>
        <v>0</v>
      </c>
      <c r="J164" s="12"/>
      <c r="K164" s="12">
        <v>355647</v>
      </c>
      <c r="L164" s="12"/>
      <c r="M164" s="12">
        <v>1529958590</v>
      </c>
      <c r="N164" s="12"/>
      <c r="O164" s="12">
        <v>-1877249078</v>
      </c>
      <c r="P164" s="12"/>
      <c r="Q164" s="12">
        <f t="shared" si="5"/>
        <v>-347290488</v>
      </c>
      <c r="R164" s="12"/>
      <c r="S164" s="12"/>
      <c r="T164" s="12"/>
      <c r="U164" s="12"/>
    </row>
    <row r="165" spans="1:21" s="248" customFormat="1" ht="21.75">
      <c r="A165" s="245" t="s">
        <v>120</v>
      </c>
      <c r="B165" s="247"/>
      <c r="C165" s="12">
        <v>0</v>
      </c>
      <c r="D165" s="12"/>
      <c r="E165" s="191">
        <v>0</v>
      </c>
      <c r="F165" s="12"/>
      <c r="G165" s="12">
        <v>0</v>
      </c>
      <c r="H165" s="12"/>
      <c r="I165" s="12">
        <f t="shared" si="4"/>
        <v>0</v>
      </c>
      <c r="J165" s="12"/>
      <c r="K165" s="12">
        <v>146800000</v>
      </c>
      <c r="L165" s="12"/>
      <c r="M165" s="12">
        <v>78382079239</v>
      </c>
      <c r="N165" s="12"/>
      <c r="O165" s="12">
        <v>-98500414500</v>
      </c>
      <c r="P165" s="12"/>
      <c r="Q165" s="12">
        <f t="shared" si="5"/>
        <v>-20118335261</v>
      </c>
      <c r="R165" s="12"/>
      <c r="S165" s="12"/>
      <c r="T165" s="12"/>
      <c r="U165" s="12"/>
    </row>
    <row r="166" spans="1:21" s="248" customFormat="1" ht="21.75">
      <c r="A166" s="245" t="s">
        <v>248</v>
      </c>
      <c r="B166" s="247"/>
      <c r="C166" s="12">
        <v>0</v>
      </c>
      <c r="D166" s="12"/>
      <c r="E166" s="191">
        <v>0</v>
      </c>
      <c r="F166" s="12"/>
      <c r="G166" s="12">
        <v>0</v>
      </c>
      <c r="H166" s="12"/>
      <c r="I166" s="12">
        <f t="shared" si="4"/>
        <v>0</v>
      </c>
      <c r="J166" s="12"/>
      <c r="K166" s="12">
        <v>10800000</v>
      </c>
      <c r="L166" s="12"/>
      <c r="M166" s="12">
        <v>23372685517</v>
      </c>
      <c r="N166" s="12"/>
      <c r="O166" s="12">
        <v>-29158269841</v>
      </c>
      <c r="P166" s="12"/>
      <c r="Q166" s="12">
        <f t="shared" si="5"/>
        <v>-5785584324</v>
      </c>
      <c r="R166" s="12"/>
      <c r="S166" s="12"/>
      <c r="T166" s="12"/>
      <c r="U166" s="12"/>
    </row>
    <row r="167" spans="1:21" s="248" customFormat="1" ht="21.75">
      <c r="A167" s="245" t="s">
        <v>158</v>
      </c>
      <c r="B167" s="247"/>
      <c r="C167" s="12">
        <v>0</v>
      </c>
      <c r="D167" s="12"/>
      <c r="E167" s="191">
        <v>0</v>
      </c>
      <c r="F167" s="12"/>
      <c r="G167" s="12">
        <v>0</v>
      </c>
      <c r="H167" s="12"/>
      <c r="I167" s="12">
        <f t="shared" si="4"/>
        <v>0</v>
      </c>
      <c r="J167" s="12"/>
      <c r="K167" s="12">
        <v>72000000</v>
      </c>
      <c r="L167" s="12"/>
      <c r="M167" s="12">
        <v>246778620637</v>
      </c>
      <c r="N167" s="12"/>
      <c r="O167" s="12">
        <v>-258087189600</v>
      </c>
      <c r="P167" s="12"/>
      <c r="Q167" s="12">
        <f t="shared" si="5"/>
        <v>-11308568963</v>
      </c>
      <c r="R167" s="12"/>
      <c r="S167" s="12"/>
      <c r="T167" s="12"/>
      <c r="U167" s="12"/>
    </row>
    <row r="168" spans="1:21" s="248" customFormat="1" ht="21.75">
      <c r="A168" s="245" t="s">
        <v>85</v>
      </c>
      <c r="B168" s="247"/>
      <c r="C168" s="12">
        <v>0</v>
      </c>
      <c r="D168" s="12"/>
      <c r="E168" s="191">
        <v>0</v>
      </c>
      <c r="F168" s="12"/>
      <c r="G168" s="12">
        <v>0</v>
      </c>
      <c r="H168" s="12"/>
      <c r="I168" s="12">
        <f t="shared" si="4"/>
        <v>0</v>
      </c>
      <c r="J168" s="12"/>
      <c r="K168" s="12">
        <v>10690272</v>
      </c>
      <c r="L168" s="12"/>
      <c r="M168" s="12">
        <v>35918773069</v>
      </c>
      <c r="N168" s="12"/>
      <c r="O168" s="12">
        <v>-38718014761</v>
      </c>
      <c r="P168" s="12"/>
      <c r="Q168" s="12">
        <f t="shared" si="5"/>
        <v>-2799241692</v>
      </c>
      <c r="R168" s="12"/>
      <c r="S168" s="12"/>
      <c r="T168" s="12"/>
      <c r="U168" s="12"/>
    </row>
    <row r="169" spans="1:21" s="248" customFormat="1" ht="21.75">
      <c r="A169" s="245" t="s">
        <v>304</v>
      </c>
      <c r="B169" s="247"/>
      <c r="C169" s="12">
        <v>9761534</v>
      </c>
      <c r="D169" s="12"/>
      <c r="E169" s="191">
        <v>56353444884</v>
      </c>
      <c r="F169" s="12"/>
      <c r="G169" s="12">
        <v>-29962090797</v>
      </c>
      <c r="H169" s="12"/>
      <c r="I169" s="12">
        <f t="shared" si="4"/>
        <v>26391354087</v>
      </c>
      <c r="J169" s="12"/>
      <c r="K169" s="12">
        <v>22201391</v>
      </c>
      <c r="L169" s="12"/>
      <c r="M169" s="12">
        <v>118666486622</v>
      </c>
      <c r="N169" s="12"/>
      <c r="O169" s="12">
        <v>-68145036730</v>
      </c>
      <c r="P169" s="12"/>
      <c r="Q169" s="12">
        <f t="shared" si="5"/>
        <v>50521449892</v>
      </c>
      <c r="R169" s="12"/>
      <c r="S169" s="12"/>
      <c r="T169" s="12"/>
      <c r="U169" s="12"/>
    </row>
    <row r="170" spans="1:21" s="248" customFormat="1" ht="21.75">
      <c r="A170" s="245" t="s">
        <v>306</v>
      </c>
      <c r="B170" s="247"/>
      <c r="C170" s="12">
        <v>0</v>
      </c>
      <c r="D170" s="12"/>
      <c r="E170" s="191">
        <v>0</v>
      </c>
      <c r="F170" s="12"/>
      <c r="G170" s="12">
        <v>0</v>
      </c>
      <c r="H170" s="12"/>
      <c r="I170" s="12">
        <f t="shared" si="4"/>
        <v>0</v>
      </c>
      <c r="J170" s="12"/>
      <c r="K170" s="12">
        <v>23495326</v>
      </c>
      <c r="L170" s="12"/>
      <c r="M170" s="12">
        <v>66297415442</v>
      </c>
      <c r="N170" s="12"/>
      <c r="O170" s="12">
        <v>-48277020867</v>
      </c>
      <c r="P170" s="12"/>
      <c r="Q170" s="12">
        <f t="shared" si="5"/>
        <v>18020394575</v>
      </c>
      <c r="R170" s="12"/>
      <c r="S170" s="12"/>
      <c r="T170" s="12"/>
      <c r="U170" s="12"/>
    </row>
    <row r="171" spans="1:21" s="248" customFormat="1" ht="21.75">
      <c r="A171" s="245" t="s">
        <v>212</v>
      </c>
      <c r="B171" s="247"/>
      <c r="C171" s="12">
        <v>0</v>
      </c>
      <c r="D171" s="12"/>
      <c r="E171" s="191">
        <v>0</v>
      </c>
      <c r="F171" s="12"/>
      <c r="G171" s="12">
        <v>0</v>
      </c>
      <c r="H171" s="12"/>
      <c r="I171" s="12">
        <f t="shared" si="4"/>
        <v>0</v>
      </c>
      <c r="J171" s="12"/>
      <c r="K171" s="12">
        <v>21210256</v>
      </c>
      <c r="L171" s="12"/>
      <c r="M171" s="12">
        <v>35061133844</v>
      </c>
      <c r="N171" s="12"/>
      <c r="O171" s="12">
        <v>-51016236481</v>
      </c>
      <c r="P171" s="12"/>
      <c r="Q171" s="12">
        <f t="shared" si="5"/>
        <v>-15955102637</v>
      </c>
      <c r="R171" s="12"/>
      <c r="S171" s="12"/>
      <c r="T171" s="12"/>
      <c r="U171" s="12"/>
    </row>
    <row r="172" spans="1:21" s="248" customFormat="1" ht="21.75">
      <c r="A172" s="245" t="s">
        <v>105</v>
      </c>
      <c r="B172" s="247"/>
      <c r="C172" s="12">
        <v>4951370</v>
      </c>
      <c r="D172" s="12"/>
      <c r="E172" s="191">
        <v>126776473351</v>
      </c>
      <c r="F172" s="12"/>
      <c r="G172" s="12">
        <v>-75456204935</v>
      </c>
      <c r="H172" s="12"/>
      <c r="I172" s="12">
        <f t="shared" si="4"/>
        <v>51320268416</v>
      </c>
      <c r="J172" s="12"/>
      <c r="K172" s="12">
        <v>5083553</v>
      </c>
      <c r="L172" s="12"/>
      <c r="M172" s="12">
        <v>134025942883</v>
      </c>
      <c r="N172" s="12"/>
      <c r="O172" s="12">
        <v>-83751266683</v>
      </c>
      <c r="P172" s="12"/>
      <c r="Q172" s="12">
        <f t="shared" si="5"/>
        <v>50274676200</v>
      </c>
      <c r="R172" s="12"/>
      <c r="S172" s="12"/>
      <c r="T172" s="12"/>
      <c r="U172" s="12"/>
    </row>
    <row r="173" spans="1:21" s="248" customFormat="1" ht="21.75">
      <c r="A173" s="245" t="s">
        <v>180</v>
      </c>
      <c r="B173" s="247"/>
      <c r="C173" s="12">
        <v>5529864</v>
      </c>
      <c r="D173" s="12"/>
      <c r="E173" s="191">
        <v>76556502780</v>
      </c>
      <c r="F173" s="12"/>
      <c r="G173" s="12">
        <v>-90001545291</v>
      </c>
      <c r="H173" s="12"/>
      <c r="I173" s="12">
        <f t="shared" si="4"/>
        <v>-13445042511</v>
      </c>
      <c r="J173" s="12"/>
      <c r="K173" s="12">
        <v>10920349</v>
      </c>
      <c r="L173" s="12"/>
      <c r="M173" s="12">
        <v>155118041014</v>
      </c>
      <c r="N173" s="12"/>
      <c r="O173" s="12">
        <v>-177830658446</v>
      </c>
      <c r="P173" s="12"/>
      <c r="Q173" s="12">
        <f t="shared" si="5"/>
        <v>-22712617432</v>
      </c>
      <c r="R173" s="12"/>
      <c r="S173" s="12"/>
      <c r="T173" s="12"/>
      <c r="U173" s="12"/>
    </row>
    <row r="174" spans="1:21" s="248" customFormat="1" ht="24" customHeight="1">
      <c r="A174" s="245" t="s">
        <v>232</v>
      </c>
      <c r="B174" s="247"/>
      <c r="C174" s="12">
        <v>0</v>
      </c>
      <c r="D174" s="12"/>
      <c r="E174" s="191">
        <v>0</v>
      </c>
      <c r="F174" s="12"/>
      <c r="G174" s="12">
        <v>0</v>
      </c>
      <c r="H174" s="12"/>
      <c r="I174" s="12">
        <f t="shared" si="4"/>
        <v>0</v>
      </c>
      <c r="J174" s="12"/>
      <c r="K174" s="12">
        <v>13249631</v>
      </c>
      <c r="L174" s="12"/>
      <c r="M174" s="12">
        <v>34676629173</v>
      </c>
      <c r="N174" s="12"/>
      <c r="O174" s="12">
        <v>-37207497843</v>
      </c>
      <c r="P174" s="12"/>
      <c r="Q174" s="12">
        <f t="shared" si="5"/>
        <v>-2530868670</v>
      </c>
      <c r="R174" s="195"/>
      <c r="S174" s="12"/>
      <c r="T174" s="12"/>
      <c r="U174" s="12"/>
    </row>
    <row r="175" spans="1:21" s="248" customFormat="1" ht="21.75">
      <c r="A175" s="245" t="s">
        <v>152</v>
      </c>
      <c r="B175" s="247"/>
      <c r="C175" s="12">
        <v>246456</v>
      </c>
      <c r="D175" s="12"/>
      <c r="E175" s="191">
        <v>12040747891</v>
      </c>
      <c r="F175" s="12"/>
      <c r="G175" s="12">
        <v>-10838339323</v>
      </c>
      <c r="H175" s="12"/>
      <c r="I175" s="12">
        <f t="shared" si="4"/>
        <v>1202408568</v>
      </c>
      <c r="J175" s="12"/>
      <c r="K175" s="12">
        <v>308708</v>
      </c>
      <c r="L175" s="12"/>
      <c r="M175" s="12">
        <v>14565047948</v>
      </c>
      <c r="N175" s="12"/>
      <c r="O175" s="12">
        <v>-13575981334</v>
      </c>
      <c r="P175" s="12"/>
      <c r="Q175" s="12">
        <f t="shared" si="5"/>
        <v>989066614</v>
      </c>
      <c r="R175" s="195"/>
      <c r="S175" s="12"/>
      <c r="T175" s="12"/>
      <c r="U175" s="12"/>
    </row>
    <row r="176" spans="1:21" s="248" customFormat="1" ht="21.75">
      <c r="A176" s="245" t="s">
        <v>111</v>
      </c>
      <c r="B176" s="247"/>
      <c r="C176" s="12">
        <v>0</v>
      </c>
      <c r="D176" s="12"/>
      <c r="E176" s="191">
        <v>0</v>
      </c>
      <c r="F176" s="12"/>
      <c r="G176" s="12">
        <v>0</v>
      </c>
      <c r="H176" s="12"/>
      <c r="I176" s="12">
        <f t="shared" si="4"/>
        <v>0</v>
      </c>
      <c r="J176" s="12"/>
      <c r="K176" s="12">
        <v>2238000</v>
      </c>
      <c r="L176" s="12"/>
      <c r="M176" s="12">
        <v>97365602384</v>
      </c>
      <c r="N176" s="12"/>
      <c r="O176" s="12">
        <v>-101668054231</v>
      </c>
      <c r="P176" s="12"/>
      <c r="Q176" s="12">
        <f t="shared" si="5"/>
        <v>-4302451847</v>
      </c>
      <c r="R176" s="12"/>
      <c r="S176" s="12"/>
      <c r="T176" s="12"/>
      <c r="U176" s="12"/>
    </row>
    <row r="177" spans="1:45" s="248" customFormat="1" ht="21.75">
      <c r="A177" s="245" t="s">
        <v>157</v>
      </c>
      <c r="B177" s="247"/>
      <c r="C177" s="12">
        <v>36158353</v>
      </c>
      <c r="D177" s="12"/>
      <c r="E177" s="191">
        <v>213568403955</v>
      </c>
      <c r="F177" s="12"/>
      <c r="G177" s="12">
        <v>-218276169460</v>
      </c>
      <c r="H177" s="12"/>
      <c r="I177" s="12">
        <f t="shared" si="4"/>
        <v>-4707765505</v>
      </c>
      <c r="J177" s="12"/>
      <c r="K177" s="12">
        <v>54845094</v>
      </c>
      <c r="L177" s="12"/>
      <c r="M177" s="12">
        <v>478251277446</v>
      </c>
      <c r="N177" s="12"/>
      <c r="O177" s="12">
        <v>-535732402551</v>
      </c>
      <c r="P177" s="12"/>
      <c r="Q177" s="12">
        <f t="shared" si="5"/>
        <v>-57481125105</v>
      </c>
      <c r="R177" s="12"/>
      <c r="S177" s="12"/>
      <c r="T177" s="12"/>
      <c r="U177" s="12"/>
    </row>
    <row r="178" spans="1:45" s="248" customFormat="1" ht="21.75">
      <c r="A178" s="245" t="s">
        <v>191</v>
      </c>
      <c r="B178" s="247"/>
      <c r="C178" s="12">
        <v>0</v>
      </c>
      <c r="D178" s="12"/>
      <c r="E178" s="191">
        <v>0</v>
      </c>
      <c r="F178" s="12"/>
      <c r="G178" s="12">
        <v>0</v>
      </c>
      <c r="H178" s="12"/>
      <c r="I178" s="12">
        <f t="shared" si="4"/>
        <v>0</v>
      </c>
      <c r="J178" s="12"/>
      <c r="K178" s="12">
        <v>11500000</v>
      </c>
      <c r="L178" s="12"/>
      <c r="M178" s="12">
        <v>54493755984</v>
      </c>
      <c r="N178" s="12"/>
      <c r="O178" s="12">
        <v>-63902504250</v>
      </c>
      <c r="P178" s="12"/>
      <c r="Q178" s="12">
        <f t="shared" si="5"/>
        <v>-9408748266</v>
      </c>
      <c r="R178" s="12"/>
      <c r="S178" s="12"/>
      <c r="T178" s="12"/>
      <c r="U178" s="12"/>
    </row>
    <row r="179" spans="1:45" s="248" customFormat="1" ht="21.75">
      <c r="A179" s="245" t="s">
        <v>162</v>
      </c>
      <c r="B179" s="247"/>
      <c r="C179" s="12">
        <v>295553</v>
      </c>
      <c r="D179" s="12"/>
      <c r="E179" s="191">
        <v>10319006183</v>
      </c>
      <c r="F179" s="12"/>
      <c r="G179" s="12">
        <v>-10282806088</v>
      </c>
      <c r="H179" s="12"/>
      <c r="I179" s="12">
        <f t="shared" si="4"/>
        <v>36200095</v>
      </c>
      <c r="J179" s="12"/>
      <c r="K179" s="12">
        <v>600574</v>
      </c>
      <c r="L179" s="12"/>
      <c r="M179" s="12">
        <v>19571559500</v>
      </c>
      <c r="N179" s="12"/>
      <c r="O179" s="12">
        <v>-20895020468</v>
      </c>
      <c r="P179" s="12"/>
      <c r="Q179" s="12">
        <f t="shared" si="5"/>
        <v>-1323460968</v>
      </c>
      <c r="R179" s="12"/>
      <c r="S179" s="12"/>
      <c r="T179" s="12"/>
      <c r="U179" s="12"/>
    </row>
    <row r="180" spans="1:45" s="248" customFormat="1" ht="21.75">
      <c r="A180" s="245" t="s">
        <v>171</v>
      </c>
      <c r="B180" s="247"/>
      <c r="C180" s="12">
        <v>0</v>
      </c>
      <c r="D180" s="12"/>
      <c r="E180" s="191">
        <v>0</v>
      </c>
      <c r="F180" s="12"/>
      <c r="G180" s="12">
        <v>0</v>
      </c>
      <c r="H180" s="12"/>
      <c r="I180" s="12">
        <f t="shared" si="4"/>
        <v>0</v>
      </c>
      <c r="J180" s="12"/>
      <c r="K180" s="12">
        <v>108732</v>
      </c>
      <c r="L180" s="12"/>
      <c r="M180" s="12">
        <v>1144861033</v>
      </c>
      <c r="N180" s="12"/>
      <c r="O180" s="12">
        <v>-1228926958</v>
      </c>
      <c r="P180" s="12"/>
      <c r="Q180" s="12">
        <f t="shared" si="5"/>
        <v>-84065925</v>
      </c>
      <c r="R180" s="12"/>
      <c r="S180" s="12"/>
      <c r="T180" s="12"/>
      <c r="U180" s="12"/>
    </row>
    <row r="181" spans="1:45" s="248" customFormat="1" ht="21.75">
      <c r="A181" s="245" t="s">
        <v>234</v>
      </c>
      <c r="B181" s="247"/>
      <c r="C181" s="12">
        <v>1472465</v>
      </c>
      <c r="D181" s="12"/>
      <c r="E181" s="191">
        <v>10225371153</v>
      </c>
      <c r="F181" s="12"/>
      <c r="G181" s="12">
        <v>-7742993286</v>
      </c>
      <c r="H181" s="12"/>
      <c r="I181" s="12">
        <f t="shared" si="4"/>
        <v>2482377867</v>
      </c>
      <c r="J181" s="12"/>
      <c r="K181" s="12">
        <v>1808314</v>
      </c>
      <c r="L181" s="12"/>
      <c r="M181" s="12">
        <v>11861883038</v>
      </c>
      <c r="N181" s="12"/>
      <c r="O181" s="12">
        <v>-9509063477</v>
      </c>
      <c r="P181" s="12"/>
      <c r="Q181" s="12">
        <f t="shared" si="5"/>
        <v>2352819561</v>
      </c>
      <c r="R181" s="12"/>
      <c r="S181" s="12"/>
      <c r="T181" s="12"/>
      <c r="U181" s="12"/>
    </row>
    <row r="182" spans="1:45" s="248" customFormat="1" ht="21.75">
      <c r="A182" s="245" t="s">
        <v>241</v>
      </c>
      <c r="B182" s="247"/>
      <c r="C182" s="12">
        <v>0</v>
      </c>
      <c r="D182" s="12"/>
      <c r="E182" s="191">
        <v>0</v>
      </c>
      <c r="F182" s="12"/>
      <c r="G182" s="12">
        <v>0</v>
      </c>
      <c r="H182" s="12"/>
      <c r="I182" s="12">
        <f t="shared" si="4"/>
        <v>0</v>
      </c>
      <c r="J182" s="12"/>
      <c r="K182" s="12">
        <v>13263660</v>
      </c>
      <c r="L182" s="12"/>
      <c r="M182" s="12">
        <v>132185922972</v>
      </c>
      <c r="N182" s="12"/>
      <c r="O182" s="12">
        <v>-168105450598</v>
      </c>
      <c r="P182" s="12"/>
      <c r="Q182" s="12">
        <f t="shared" si="5"/>
        <v>-35919527626</v>
      </c>
      <c r="R182" s="12"/>
      <c r="S182" s="12"/>
      <c r="T182" s="12"/>
      <c r="U182" s="12"/>
    </row>
    <row r="183" spans="1:45" s="248" customFormat="1" ht="21.75">
      <c r="A183" s="245" t="s">
        <v>116</v>
      </c>
      <c r="B183" s="247"/>
      <c r="C183" s="12">
        <v>0</v>
      </c>
      <c r="D183" s="12"/>
      <c r="E183" s="191">
        <v>0</v>
      </c>
      <c r="F183" s="12"/>
      <c r="G183" s="12">
        <v>0</v>
      </c>
      <c r="H183" s="12"/>
      <c r="I183" s="12">
        <f t="shared" si="4"/>
        <v>0</v>
      </c>
      <c r="J183" s="12"/>
      <c r="K183" s="12">
        <v>1261800000</v>
      </c>
      <c r="L183" s="12"/>
      <c r="M183" s="12">
        <v>637376181085</v>
      </c>
      <c r="N183" s="12"/>
      <c r="O183" s="12">
        <v>-654541436927</v>
      </c>
      <c r="P183" s="12"/>
      <c r="Q183" s="12">
        <f t="shared" si="5"/>
        <v>-17165255842</v>
      </c>
      <c r="R183" s="12"/>
      <c r="S183" s="12"/>
      <c r="T183" s="12"/>
      <c r="U183" s="12"/>
    </row>
    <row r="184" spans="1:45" s="248" customFormat="1" ht="21.75">
      <c r="A184" s="245" t="s">
        <v>84</v>
      </c>
      <c r="B184" s="247"/>
      <c r="C184" s="12">
        <v>0</v>
      </c>
      <c r="D184" s="12"/>
      <c r="E184" s="191">
        <v>0</v>
      </c>
      <c r="F184" s="12"/>
      <c r="G184" s="12">
        <v>0</v>
      </c>
      <c r="H184" s="12"/>
      <c r="I184" s="12">
        <f t="shared" si="4"/>
        <v>0</v>
      </c>
      <c r="J184" s="12"/>
      <c r="K184" s="12">
        <v>3782232</v>
      </c>
      <c r="L184" s="12"/>
      <c r="M184" s="12">
        <v>47628799934</v>
      </c>
      <c r="N184" s="12"/>
      <c r="O184" s="12">
        <v>-46278759162</v>
      </c>
      <c r="P184" s="12"/>
      <c r="Q184" s="12">
        <f t="shared" si="5"/>
        <v>1350040772</v>
      </c>
      <c r="R184" s="12"/>
      <c r="S184" s="12"/>
      <c r="T184" s="12"/>
      <c r="U184" s="12"/>
    </row>
    <row r="185" spans="1:45" s="248" customFormat="1" ht="21.75">
      <c r="A185" s="245" t="s">
        <v>182</v>
      </c>
      <c r="B185" s="247"/>
      <c r="C185" s="12">
        <v>4413290</v>
      </c>
      <c r="D185" s="12"/>
      <c r="E185" s="191">
        <v>33359065622</v>
      </c>
      <c r="F185" s="12"/>
      <c r="G185" s="12">
        <v>-31355743125</v>
      </c>
      <c r="H185" s="12"/>
      <c r="I185" s="12">
        <f t="shared" si="4"/>
        <v>2003322497</v>
      </c>
      <c r="J185" s="12"/>
      <c r="K185" s="12">
        <v>19232193</v>
      </c>
      <c r="L185" s="12"/>
      <c r="M185" s="12">
        <v>142266748100</v>
      </c>
      <c r="N185" s="12"/>
      <c r="O185" s="12">
        <v>-135898945795</v>
      </c>
      <c r="P185" s="12"/>
      <c r="Q185" s="12">
        <f t="shared" si="5"/>
        <v>6367802305</v>
      </c>
      <c r="R185" s="12"/>
      <c r="S185" s="12"/>
      <c r="T185" s="12"/>
      <c r="U185" s="12"/>
    </row>
    <row r="186" spans="1:45" s="248" customFormat="1" ht="21.75">
      <c r="A186" s="245" t="s">
        <v>226</v>
      </c>
      <c r="B186" s="247"/>
      <c r="C186" s="12">
        <v>0</v>
      </c>
      <c r="D186" s="12"/>
      <c r="E186" s="191">
        <v>0</v>
      </c>
      <c r="F186" s="12"/>
      <c r="G186" s="12">
        <v>0</v>
      </c>
      <c r="H186" s="12"/>
      <c r="I186" s="12">
        <f t="shared" si="4"/>
        <v>0</v>
      </c>
      <c r="J186" s="12"/>
      <c r="K186" s="12">
        <v>81736</v>
      </c>
      <c r="L186" s="12"/>
      <c r="M186" s="12">
        <v>92700855</v>
      </c>
      <c r="N186" s="12"/>
      <c r="O186" s="12">
        <v>-55121896</v>
      </c>
      <c r="P186" s="12"/>
      <c r="Q186" s="12">
        <f t="shared" si="5"/>
        <v>37578959</v>
      </c>
      <c r="R186" s="12"/>
      <c r="S186" s="12"/>
      <c r="T186" s="12"/>
      <c r="U186" s="12"/>
    </row>
    <row r="187" spans="1:45" s="248" customFormat="1" ht="21.75">
      <c r="A187" s="245" t="s">
        <v>340</v>
      </c>
      <c r="B187" s="247"/>
      <c r="C187" s="12">
        <v>738861</v>
      </c>
      <c r="D187" s="12"/>
      <c r="E187" s="191">
        <v>1682098308</v>
      </c>
      <c r="F187" s="12"/>
      <c r="G187" s="12">
        <v>-2303360085</v>
      </c>
      <c r="H187" s="12"/>
      <c r="I187" s="12">
        <f t="shared" si="4"/>
        <v>-621261777</v>
      </c>
      <c r="J187" s="12"/>
      <c r="K187" s="12">
        <v>738861</v>
      </c>
      <c r="L187" s="12"/>
      <c r="M187" s="12">
        <v>1682098308</v>
      </c>
      <c r="N187" s="12"/>
      <c r="O187" s="12">
        <v>-2303360085</v>
      </c>
      <c r="P187" s="12"/>
      <c r="Q187" s="12">
        <f t="shared" si="5"/>
        <v>-621261777</v>
      </c>
      <c r="R187" s="12"/>
      <c r="S187" s="12"/>
      <c r="T187" s="12"/>
      <c r="U187" s="12"/>
    </row>
    <row r="188" spans="1:45" s="248" customFormat="1" ht="21.75">
      <c r="A188" s="245" t="s">
        <v>351</v>
      </c>
      <c r="B188" s="247"/>
      <c r="C188" s="12">
        <v>0</v>
      </c>
      <c r="D188" s="12"/>
      <c r="E188" s="191">
        <v>0</v>
      </c>
      <c r="F188" s="12"/>
      <c r="G188" s="12">
        <v>0</v>
      </c>
      <c r="H188" s="12"/>
      <c r="I188" s="12">
        <f t="shared" si="4"/>
        <v>0</v>
      </c>
      <c r="J188" s="12"/>
      <c r="K188" s="12">
        <v>67133</v>
      </c>
      <c r="L188" s="12"/>
      <c r="M188" s="12">
        <v>1119692349111</v>
      </c>
      <c r="N188" s="12"/>
      <c r="O188" s="12">
        <v>-960793718785</v>
      </c>
      <c r="P188" s="12"/>
      <c r="Q188" s="12">
        <f t="shared" si="5"/>
        <v>158898630326</v>
      </c>
      <c r="R188" s="12"/>
      <c r="S188" s="12"/>
      <c r="T188" s="12"/>
      <c r="U188" s="12"/>
    </row>
    <row r="189" spans="1:45" s="12" customFormat="1" ht="27" customHeight="1" thickBot="1">
      <c r="A189" s="46" t="s">
        <v>2</v>
      </c>
      <c r="B189" s="46"/>
      <c r="C189" s="46"/>
      <c r="D189" s="1"/>
      <c r="E189" s="63">
        <f>SUM(E7:E188)</f>
        <v>6092122404853</v>
      </c>
      <c r="G189" s="63">
        <f>SUM(G7:G188)</f>
        <v>-4347254627557</v>
      </c>
      <c r="I189" s="63">
        <f>SUM(I7:I188)</f>
        <v>1744867777296</v>
      </c>
      <c r="J189" s="60"/>
      <c r="K189" s="188"/>
      <c r="L189" s="249"/>
      <c r="M189" s="63">
        <f>SUM(M7:M188)</f>
        <v>21238195711299</v>
      </c>
      <c r="O189" s="63">
        <f>SUM(O7:O188)</f>
        <v>-20781910510749</v>
      </c>
      <c r="Q189" s="63">
        <f>SUM(Q7:Q188)</f>
        <v>456285200550</v>
      </c>
      <c r="R189" s="20"/>
      <c r="S189" s="20"/>
      <c r="T189" s="20"/>
      <c r="U189" s="20"/>
      <c r="AD189" s="1"/>
      <c r="AE189" s="1"/>
      <c r="AF189" s="1"/>
      <c r="AG189" s="1"/>
      <c r="AR189" s="248"/>
      <c r="AS189" s="248"/>
    </row>
    <row r="190" spans="1:45" s="12" customFormat="1" ht="22.5" thickTop="1">
      <c r="A190" s="46"/>
      <c r="B190" s="46"/>
      <c r="C190" s="46"/>
      <c r="D190" s="1"/>
      <c r="E190" s="189"/>
      <c r="G190" s="189"/>
      <c r="I190" s="189"/>
      <c r="J190" s="60"/>
      <c r="K190" s="188"/>
      <c r="L190" s="249"/>
      <c r="M190" s="189"/>
      <c r="O190" s="189"/>
      <c r="Q190" s="189"/>
      <c r="R190" s="20"/>
      <c r="S190" s="20"/>
      <c r="T190" s="20"/>
      <c r="U190" s="20"/>
      <c r="AD190" s="1"/>
      <c r="AE190" s="1"/>
      <c r="AF190" s="1"/>
      <c r="AG190" s="1"/>
      <c r="AR190" s="248"/>
      <c r="AS190" s="248"/>
    </row>
    <row r="191" spans="1:45" s="12" customFormat="1" ht="21.75">
      <c r="A191" s="346" t="s">
        <v>40</v>
      </c>
      <c r="B191" s="347"/>
      <c r="C191" s="347"/>
      <c r="D191" s="347"/>
      <c r="E191" s="347"/>
      <c r="F191" s="347"/>
      <c r="G191" s="347"/>
      <c r="H191" s="347"/>
      <c r="I191" s="347"/>
      <c r="J191" s="347"/>
      <c r="K191" s="347"/>
      <c r="L191" s="347"/>
      <c r="M191" s="347"/>
      <c r="N191" s="347"/>
      <c r="O191" s="347"/>
      <c r="P191" s="347"/>
      <c r="Q191" s="348"/>
      <c r="R191" s="250"/>
      <c r="S191" s="250"/>
      <c r="T191" s="250"/>
      <c r="U191" s="250"/>
      <c r="AD191" s="1"/>
      <c r="AE191" s="1"/>
      <c r="AF191" s="1"/>
      <c r="AG191" s="1"/>
    </row>
    <row r="192" spans="1:45" s="12" customFormat="1" ht="21.75">
      <c r="A192" s="251"/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  <c r="O192" s="251"/>
      <c r="P192" s="251"/>
      <c r="Q192" s="251"/>
      <c r="R192" s="252"/>
      <c r="S192" s="252"/>
      <c r="T192" s="252"/>
      <c r="U192" s="252"/>
      <c r="AD192" s="1"/>
      <c r="AE192" s="1"/>
      <c r="AF192" s="1"/>
      <c r="AG192" s="1"/>
    </row>
    <row r="193" spans="1:21" ht="21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1:21" ht="21.75">
      <c r="A194" s="12"/>
      <c r="B194" s="12"/>
      <c r="C194" s="12"/>
      <c r="D194" s="12"/>
      <c r="E194" s="47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253"/>
      <c r="R194" s="12"/>
      <c r="S194" s="12"/>
      <c r="T194" s="12"/>
      <c r="U194" s="12"/>
    </row>
    <row r="195" spans="1:21" ht="21.75">
      <c r="A195" s="12"/>
      <c r="B195" s="12"/>
      <c r="C195" s="47"/>
      <c r="D195" s="12"/>
      <c r="E195" s="12"/>
      <c r="F195" s="12"/>
      <c r="G195" s="12"/>
      <c r="H195" s="12"/>
      <c r="I195" s="12"/>
      <c r="J195" s="12"/>
      <c r="K195" s="47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1:21" ht="21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47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1:21" ht="21.75">
      <c r="A197" s="12"/>
      <c r="B197" s="12"/>
      <c r="C197" s="12"/>
      <c r="D197" s="12"/>
      <c r="E197" s="242"/>
      <c r="F197" s="12"/>
      <c r="G197" s="12"/>
      <c r="H197" s="12"/>
      <c r="I197" s="253"/>
      <c r="J197" s="12"/>
      <c r="K197" s="12"/>
      <c r="L197" s="12"/>
      <c r="M197" s="12"/>
      <c r="N197" s="12"/>
      <c r="O197" s="12"/>
      <c r="P197" s="12"/>
      <c r="Q197" s="253"/>
      <c r="R197" s="12"/>
      <c r="S197" s="12"/>
      <c r="T197" s="12"/>
      <c r="U197" s="12"/>
    </row>
    <row r="198" spans="1:21" ht="21.75">
      <c r="A198" s="12"/>
      <c r="B198" s="12"/>
      <c r="C198" s="12"/>
      <c r="D198" s="12"/>
      <c r="E198" s="12"/>
      <c r="F198" s="12"/>
      <c r="G198" s="12"/>
      <c r="H198" s="12"/>
      <c r="I198" s="254"/>
      <c r="J198" s="12"/>
      <c r="K198" s="12"/>
      <c r="L198" s="12"/>
      <c r="M198" s="12"/>
      <c r="N198" s="12"/>
      <c r="O198" s="12"/>
      <c r="P198" s="12"/>
      <c r="Q198" s="253"/>
      <c r="R198" s="12"/>
      <c r="S198" s="12"/>
      <c r="T198" s="12"/>
      <c r="U198" s="12"/>
    </row>
    <row r="199" spans="1:21" ht="21.75">
      <c r="A199" s="12"/>
      <c r="B199" s="12"/>
      <c r="C199" s="12"/>
      <c r="D199" s="12"/>
      <c r="E199" s="12"/>
      <c r="F199" s="12"/>
      <c r="G199" s="12"/>
      <c r="H199" s="12"/>
      <c r="I199" s="253"/>
      <c r="J199" s="12"/>
      <c r="K199" s="12"/>
      <c r="L199" s="12"/>
      <c r="M199" s="12"/>
      <c r="N199" s="12"/>
      <c r="O199" s="12"/>
      <c r="P199" s="12"/>
      <c r="Q199" s="253"/>
      <c r="R199" s="12"/>
      <c r="S199" s="12"/>
      <c r="T199" s="12"/>
      <c r="U199" s="12"/>
    </row>
    <row r="200" spans="1:21" ht="21.75">
      <c r="A200" s="12"/>
      <c r="B200" s="12"/>
      <c r="C200" s="12"/>
      <c r="D200" s="12"/>
      <c r="E200" s="12"/>
      <c r="F200" s="12"/>
      <c r="G200" s="12"/>
      <c r="H200" s="12"/>
      <c r="I200" s="253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1:21" ht="21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1:21" ht="21.75">
      <c r="A202" s="12"/>
      <c r="B202" s="12"/>
      <c r="C202" s="12"/>
      <c r="D202" s="12"/>
      <c r="E202" s="12"/>
      <c r="F202" s="12"/>
      <c r="G202" s="12"/>
      <c r="H202" s="12"/>
      <c r="I202" s="1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1:21" ht="21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1:21" ht="21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1:21" ht="21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R205" s="12"/>
      <c r="S205" s="12"/>
      <c r="T205" s="12"/>
      <c r="U205" s="12"/>
    </row>
    <row r="206" spans="1:21" ht="21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R206" s="12"/>
      <c r="S206" s="12"/>
      <c r="T206" s="12"/>
      <c r="U206" s="12"/>
    </row>
    <row r="207" spans="1:21" ht="21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R207" s="12"/>
      <c r="S207" s="12"/>
      <c r="T207" s="12"/>
      <c r="U207" s="12"/>
    </row>
    <row r="208" spans="1:21" ht="21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R208" s="12"/>
      <c r="S208" s="12"/>
      <c r="T208" s="12"/>
      <c r="U208" s="12"/>
    </row>
    <row r="209" spans="1:21" ht="21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R209" s="12"/>
      <c r="S209" s="12"/>
      <c r="T209" s="12"/>
      <c r="U209" s="12"/>
    </row>
    <row r="210" spans="1:21" ht="21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R210" s="12"/>
      <c r="S210" s="12"/>
      <c r="T210" s="12"/>
      <c r="U210" s="12"/>
    </row>
    <row r="211" spans="1:21" ht="21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R211" s="12"/>
      <c r="S211" s="12"/>
      <c r="T211" s="12"/>
      <c r="U211" s="12"/>
    </row>
    <row r="212" spans="1:21" ht="21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R212" s="12"/>
      <c r="S212" s="12"/>
      <c r="T212" s="12"/>
      <c r="U212" s="12"/>
    </row>
    <row r="213" spans="1:21" ht="21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R213" s="12"/>
      <c r="S213" s="12"/>
      <c r="T213" s="12"/>
      <c r="U213" s="12"/>
    </row>
    <row r="214" spans="1:21" ht="21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R214" s="12"/>
      <c r="S214" s="12"/>
      <c r="T214" s="12"/>
      <c r="U214" s="12"/>
    </row>
    <row r="215" spans="1:21" ht="21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R215" s="12"/>
      <c r="S215" s="12"/>
      <c r="T215" s="12"/>
      <c r="U215" s="12"/>
    </row>
    <row r="216" spans="1:21" ht="21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R216" s="12"/>
      <c r="S216" s="12"/>
      <c r="T216" s="12"/>
      <c r="U216" s="12"/>
    </row>
    <row r="217" spans="1:21" ht="21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R217" s="12"/>
      <c r="S217" s="12"/>
      <c r="T217" s="12"/>
      <c r="U217" s="12"/>
    </row>
    <row r="218" spans="1:21" ht="21.75">
      <c r="I218" s="12"/>
    </row>
  </sheetData>
  <autoFilter ref="A6:Q49" xr:uid="{00000000-0009-0000-0000-000007000000}">
    <sortState xmlns:xlrd2="http://schemas.microsoft.com/office/spreadsheetml/2017/richdata2" ref="A7:Q49">
      <sortCondition ref="A6"/>
    </sortState>
  </autoFilter>
  <mergeCells count="8">
    <mergeCell ref="A1:Q1"/>
    <mergeCell ref="A2:Q2"/>
    <mergeCell ref="A3:Q3"/>
    <mergeCell ref="A191:Q191"/>
    <mergeCell ref="C5:I5"/>
    <mergeCell ref="K5:Q5"/>
    <mergeCell ref="A4:I4"/>
    <mergeCell ref="J4:Q4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  <pageSetUpPr fitToPage="1"/>
  </sheetPr>
  <dimension ref="A1:T127"/>
  <sheetViews>
    <sheetView rightToLeft="1" tabSelected="1" view="pageBreakPreview" topLeftCell="A114" zoomScale="85" zoomScaleNormal="100" zoomScaleSheetLayoutView="85" workbookViewId="0">
      <selection activeCell="J139" sqref="J139"/>
    </sheetView>
  </sheetViews>
  <sheetFormatPr defaultColWidth="9.140625" defaultRowHeight="21.75"/>
  <cols>
    <col min="1" max="1" width="43.42578125" style="1" customWidth="1"/>
    <col min="2" max="2" width="0.5703125" style="1" customWidth="1"/>
    <col min="3" max="3" width="20.28515625" style="2" bestFit="1" customWidth="1"/>
    <col min="4" max="4" width="0.85546875" style="2" customWidth="1"/>
    <col min="5" max="5" width="25.85546875" style="2" customWidth="1"/>
    <col min="6" max="6" width="0.85546875" style="2" customWidth="1"/>
    <col min="7" max="7" width="25.7109375" style="2" bestFit="1" customWidth="1"/>
    <col min="8" max="8" width="0.7109375" style="2" customWidth="1"/>
    <col min="9" max="9" width="25.140625" style="2" customWidth="1"/>
    <col min="10" max="10" width="1.42578125" style="2" customWidth="1"/>
    <col min="11" max="11" width="17.7109375" style="2" bestFit="1" customWidth="1"/>
    <col min="12" max="12" width="1.140625" style="2" customWidth="1"/>
    <col min="13" max="13" width="25.7109375" style="2" bestFit="1" customWidth="1"/>
    <col min="14" max="14" width="1" style="2" customWidth="1"/>
    <col min="15" max="15" width="25.7109375" style="2" bestFit="1" customWidth="1"/>
    <col min="16" max="16" width="1.140625" style="2" customWidth="1"/>
    <col min="17" max="17" width="25.7109375" style="2" bestFit="1" customWidth="1"/>
    <col min="18" max="18" width="17.28515625" style="1" customWidth="1"/>
    <col min="19" max="20" width="13.7109375" style="1" bestFit="1" customWidth="1"/>
    <col min="21" max="16384" width="9.140625" style="1"/>
  </cols>
  <sheetData>
    <row r="1" spans="1:17" ht="22.5">
      <c r="A1" s="335" t="str">
        <f>سپرده!A1</f>
        <v>صندوق سرمایه گذاری سهامی اهرمی شاخصی کیان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17" ht="22.5">
      <c r="A2" s="335" t="s">
        <v>51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22.5">
      <c r="A3" s="335" t="str">
        <f>درآمدها!A3</f>
        <v>برای ماه منتهی به 1404/10/30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7">
      <c r="A4" s="263" t="s">
        <v>114</v>
      </c>
      <c r="B4" s="263"/>
      <c r="C4" s="263"/>
      <c r="D4" s="263"/>
      <c r="E4" s="263"/>
      <c r="F4" s="263"/>
      <c r="G4" s="263"/>
      <c r="H4" s="263"/>
    </row>
    <row r="5" spans="1:17" ht="22.5" thickBot="1">
      <c r="A5" s="48"/>
      <c r="B5" s="48"/>
      <c r="C5" s="349" t="str">
        <f>'درآمد سرمایه گذاری در شمش '!C7</f>
        <v>طی دی ماه</v>
      </c>
      <c r="D5" s="349"/>
      <c r="E5" s="349"/>
      <c r="F5" s="349"/>
      <c r="G5" s="349"/>
      <c r="H5" s="349"/>
      <c r="I5" s="349"/>
      <c r="K5" s="349" t="str">
        <f>'درآمد سرمایه گذاری در شمش '!M7</f>
        <v>از ابتدای سال مالی تا پایان دی ماه</v>
      </c>
      <c r="L5" s="349"/>
      <c r="M5" s="349"/>
      <c r="N5" s="349"/>
      <c r="O5" s="349"/>
      <c r="P5" s="349"/>
      <c r="Q5" s="349"/>
    </row>
    <row r="6" spans="1:17" ht="22.5" thickBot="1">
      <c r="A6" s="255" t="s">
        <v>33</v>
      </c>
      <c r="B6" s="255"/>
      <c r="C6" s="23" t="s">
        <v>3</v>
      </c>
      <c r="D6" s="24"/>
      <c r="E6" s="25" t="s">
        <v>18</v>
      </c>
      <c r="F6" s="24"/>
      <c r="G6" s="23" t="s">
        <v>38</v>
      </c>
      <c r="H6" s="24"/>
      <c r="I6" s="26" t="s">
        <v>39</v>
      </c>
      <c r="K6" s="23" t="s">
        <v>3</v>
      </c>
      <c r="L6" s="24"/>
      <c r="M6" s="25" t="s">
        <v>18</v>
      </c>
      <c r="N6" s="24"/>
      <c r="O6" s="23" t="s">
        <v>38</v>
      </c>
      <c r="P6" s="24"/>
      <c r="Q6" s="26" t="s">
        <v>39</v>
      </c>
    </row>
    <row r="7" spans="1:17" s="49" customFormat="1">
      <c r="A7" s="256" t="s">
        <v>122</v>
      </c>
      <c r="C7" s="12">
        <v>1171264</v>
      </c>
      <c r="D7" s="12"/>
      <c r="E7" s="12">
        <v>58284837985</v>
      </c>
      <c r="F7" s="12"/>
      <c r="G7" s="12">
        <v>-56622877502</v>
      </c>
      <c r="H7" s="12"/>
      <c r="I7" s="12">
        <f>E7+G7</f>
        <v>1661960483</v>
      </c>
      <c r="J7" s="12"/>
      <c r="K7" s="12">
        <v>1171264</v>
      </c>
      <c r="L7" s="12"/>
      <c r="M7" s="12">
        <v>58284837985</v>
      </c>
      <c r="N7" s="12"/>
      <c r="O7" s="12">
        <v>-41711692156</v>
      </c>
      <c r="P7" s="12"/>
      <c r="Q7" s="12">
        <f>M7+O7</f>
        <v>16573145829</v>
      </c>
    </row>
    <row r="8" spans="1:17" s="49" customFormat="1">
      <c r="A8" s="256" t="s">
        <v>262</v>
      </c>
      <c r="C8" s="12">
        <v>10694824</v>
      </c>
      <c r="D8" s="12"/>
      <c r="E8" s="12">
        <v>176373983038</v>
      </c>
      <c r="F8" s="12"/>
      <c r="G8" s="12">
        <v>-165090150720</v>
      </c>
      <c r="H8" s="12"/>
      <c r="I8" s="12">
        <f t="shared" ref="I8:I71" si="0">E8+G8</f>
        <v>11283832318</v>
      </c>
      <c r="J8" s="12"/>
      <c r="K8" s="12">
        <v>10694824</v>
      </c>
      <c r="L8" s="12"/>
      <c r="M8" s="12">
        <v>176373983038</v>
      </c>
      <c r="N8" s="12"/>
      <c r="O8" s="12">
        <v>-175076295133</v>
      </c>
      <c r="P8" s="12"/>
      <c r="Q8" s="12">
        <f t="shared" ref="Q8:Q71" si="1">M8+O8</f>
        <v>1297687905</v>
      </c>
    </row>
    <row r="9" spans="1:17" s="49" customFormat="1">
      <c r="A9" s="256" t="s">
        <v>124</v>
      </c>
      <c r="C9" s="12">
        <v>4679855</v>
      </c>
      <c r="D9" s="12"/>
      <c r="E9" s="12">
        <v>13712786218</v>
      </c>
      <c r="F9" s="12"/>
      <c r="G9" s="12">
        <v>-15769936336</v>
      </c>
      <c r="H9" s="12"/>
      <c r="I9" s="12">
        <f t="shared" si="0"/>
        <v>-2057150118</v>
      </c>
      <c r="J9" s="12"/>
      <c r="K9" s="12">
        <v>4679855</v>
      </c>
      <c r="L9" s="12"/>
      <c r="M9" s="12">
        <v>13712786218</v>
      </c>
      <c r="N9" s="12"/>
      <c r="O9" s="12">
        <v>-13140370037</v>
      </c>
      <c r="P9" s="12"/>
      <c r="Q9" s="12">
        <f t="shared" si="1"/>
        <v>572416181</v>
      </c>
    </row>
    <row r="10" spans="1:17" s="49" customFormat="1">
      <c r="A10" s="256" t="s">
        <v>126</v>
      </c>
      <c r="C10" s="12">
        <v>8155046</v>
      </c>
      <c r="D10" s="12"/>
      <c r="E10" s="12">
        <v>80272714347</v>
      </c>
      <c r="F10" s="12"/>
      <c r="G10" s="12">
        <v>-65626180782</v>
      </c>
      <c r="H10" s="12"/>
      <c r="I10" s="12">
        <f t="shared" si="0"/>
        <v>14646533565</v>
      </c>
      <c r="J10" s="12"/>
      <c r="K10" s="12">
        <v>8155046</v>
      </c>
      <c r="L10" s="12"/>
      <c r="M10" s="12">
        <v>80272714347</v>
      </c>
      <c r="N10" s="12"/>
      <c r="O10" s="12">
        <v>-62146939377</v>
      </c>
      <c r="P10" s="12"/>
      <c r="Q10" s="12">
        <f t="shared" si="1"/>
        <v>18125774970</v>
      </c>
    </row>
    <row r="11" spans="1:17" s="49" customFormat="1">
      <c r="A11" s="256" t="s">
        <v>128</v>
      </c>
      <c r="C11" s="12">
        <v>8461523</v>
      </c>
      <c r="D11" s="12"/>
      <c r="E11" s="12">
        <v>509560245282</v>
      </c>
      <c r="F11" s="12"/>
      <c r="G11" s="12">
        <v>-457103493332</v>
      </c>
      <c r="H11" s="12"/>
      <c r="I11" s="12">
        <f t="shared" si="0"/>
        <v>52456751950</v>
      </c>
      <c r="J11" s="12"/>
      <c r="K11" s="12">
        <v>8461523</v>
      </c>
      <c r="L11" s="12"/>
      <c r="M11" s="12">
        <v>509560245282</v>
      </c>
      <c r="N11" s="12"/>
      <c r="O11" s="12">
        <v>-373664961527</v>
      </c>
      <c r="P11" s="12"/>
      <c r="Q11" s="12">
        <f t="shared" si="1"/>
        <v>135895283755</v>
      </c>
    </row>
    <row r="12" spans="1:17" s="49" customFormat="1">
      <c r="A12" s="256" t="s">
        <v>131</v>
      </c>
      <c r="C12" s="12">
        <v>7178203</v>
      </c>
      <c r="D12" s="12"/>
      <c r="E12" s="12">
        <v>140103813708</v>
      </c>
      <c r="F12" s="12"/>
      <c r="G12" s="12">
        <v>-137144120778</v>
      </c>
      <c r="H12" s="12"/>
      <c r="I12" s="12">
        <f t="shared" si="0"/>
        <v>2959692930</v>
      </c>
      <c r="J12" s="12"/>
      <c r="K12" s="12">
        <v>7178203</v>
      </c>
      <c r="L12" s="12"/>
      <c r="M12" s="12">
        <v>140103813708</v>
      </c>
      <c r="N12" s="12"/>
      <c r="O12" s="12">
        <v>-131353710885</v>
      </c>
      <c r="P12" s="12"/>
      <c r="Q12" s="12">
        <f t="shared" si="1"/>
        <v>8750102823</v>
      </c>
    </row>
    <row r="13" spans="1:17" s="49" customFormat="1">
      <c r="A13" s="256" t="s">
        <v>102</v>
      </c>
      <c r="C13" s="12">
        <v>0</v>
      </c>
      <c r="D13" s="12"/>
      <c r="E13" s="12">
        <v>0</v>
      </c>
      <c r="F13" s="12"/>
      <c r="G13" s="12">
        <v>-2074375340</v>
      </c>
      <c r="H13" s="12"/>
      <c r="I13" s="12">
        <f t="shared" si="0"/>
        <v>-2074375340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f t="shared" si="1"/>
        <v>0</v>
      </c>
    </row>
    <row r="14" spans="1:17" s="49" customFormat="1">
      <c r="A14" s="256" t="s">
        <v>105</v>
      </c>
      <c r="C14" s="12">
        <v>1387309</v>
      </c>
      <c r="D14" s="12"/>
      <c r="E14" s="12">
        <v>36603397851</v>
      </c>
      <c r="F14" s="12"/>
      <c r="G14" s="12">
        <v>-36184916089</v>
      </c>
      <c r="H14" s="12"/>
      <c r="I14" s="12">
        <f t="shared" si="0"/>
        <v>418481762</v>
      </c>
      <c r="J14" s="12"/>
      <c r="K14" s="12">
        <v>1387309</v>
      </c>
      <c r="L14" s="12"/>
      <c r="M14" s="12">
        <v>36603397851</v>
      </c>
      <c r="N14" s="12"/>
      <c r="O14" s="12">
        <v>-21141839978</v>
      </c>
      <c r="P14" s="12"/>
      <c r="Q14" s="12">
        <f t="shared" si="1"/>
        <v>15461557873</v>
      </c>
    </row>
    <row r="15" spans="1:17" s="49" customFormat="1">
      <c r="A15" s="256" t="s">
        <v>263</v>
      </c>
      <c r="C15" s="12">
        <v>34979346</v>
      </c>
      <c r="D15" s="12"/>
      <c r="E15" s="12">
        <v>185276405293</v>
      </c>
      <c r="F15" s="12"/>
      <c r="G15" s="12">
        <v>-210300534644</v>
      </c>
      <c r="H15" s="12"/>
      <c r="I15" s="12">
        <f t="shared" si="0"/>
        <v>-25024129351</v>
      </c>
      <c r="J15" s="12"/>
      <c r="K15" s="12">
        <v>34979346</v>
      </c>
      <c r="L15" s="12"/>
      <c r="M15" s="12">
        <v>185276405293</v>
      </c>
      <c r="N15" s="12"/>
      <c r="O15" s="12">
        <v>-168638573197</v>
      </c>
      <c r="P15" s="12"/>
      <c r="Q15" s="12">
        <f t="shared" si="1"/>
        <v>16637832096</v>
      </c>
    </row>
    <row r="16" spans="1:17" s="49" customFormat="1">
      <c r="A16" s="256" t="s">
        <v>133</v>
      </c>
      <c r="C16" s="12">
        <v>41956254</v>
      </c>
      <c r="D16" s="12"/>
      <c r="E16" s="12">
        <v>685261603301</v>
      </c>
      <c r="F16" s="12"/>
      <c r="G16" s="12">
        <v>-591173436627</v>
      </c>
      <c r="H16" s="12"/>
      <c r="I16" s="12">
        <f t="shared" si="0"/>
        <v>94088166674</v>
      </c>
      <c r="J16" s="12"/>
      <c r="K16" s="12">
        <v>41956254</v>
      </c>
      <c r="L16" s="12"/>
      <c r="M16" s="12">
        <v>685261603301</v>
      </c>
      <c r="N16" s="12"/>
      <c r="O16" s="12">
        <v>-424425795312</v>
      </c>
      <c r="P16" s="12"/>
      <c r="Q16" s="12">
        <f t="shared" si="1"/>
        <v>260835807989</v>
      </c>
    </row>
    <row r="17" spans="1:17" s="49" customFormat="1">
      <c r="A17" s="256" t="s">
        <v>134</v>
      </c>
      <c r="C17" s="12">
        <v>20304762</v>
      </c>
      <c r="D17" s="12"/>
      <c r="E17" s="12">
        <v>210141618560</v>
      </c>
      <c r="F17" s="12"/>
      <c r="G17" s="12">
        <v>-229031315664</v>
      </c>
      <c r="H17" s="12"/>
      <c r="I17" s="12">
        <f t="shared" si="0"/>
        <v>-18889697104</v>
      </c>
      <c r="J17" s="12"/>
      <c r="K17" s="12">
        <v>20304762</v>
      </c>
      <c r="L17" s="12"/>
      <c r="M17" s="12">
        <v>210141618560</v>
      </c>
      <c r="N17" s="12"/>
      <c r="O17" s="12">
        <v>-172099182567</v>
      </c>
      <c r="P17" s="12"/>
      <c r="Q17" s="12">
        <f t="shared" si="1"/>
        <v>38042435993</v>
      </c>
    </row>
    <row r="18" spans="1:17" s="49" customFormat="1">
      <c r="A18" s="256" t="s">
        <v>135</v>
      </c>
      <c r="C18" s="12">
        <v>742737</v>
      </c>
      <c r="D18" s="12"/>
      <c r="E18" s="12">
        <v>2946508585</v>
      </c>
      <c r="F18" s="12"/>
      <c r="G18" s="12">
        <v>-3022419136</v>
      </c>
      <c r="H18" s="12"/>
      <c r="I18" s="12">
        <f t="shared" si="0"/>
        <v>-75910551</v>
      </c>
      <c r="J18" s="12"/>
      <c r="K18" s="12">
        <v>742737</v>
      </c>
      <c r="L18" s="12"/>
      <c r="M18" s="12">
        <v>2946508585</v>
      </c>
      <c r="N18" s="12"/>
      <c r="O18" s="12">
        <v>-4127829038</v>
      </c>
      <c r="P18" s="12"/>
      <c r="Q18" s="12">
        <f t="shared" si="1"/>
        <v>-1181320453</v>
      </c>
    </row>
    <row r="19" spans="1:17" s="49" customFormat="1">
      <c r="A19" s="256" t="s">
        <v>117</v>
      </c>
      <c r="C19" s="12">
        <v>201005129</v>
      </c>
      <c r="D19" s="12"/>
      <c r="E19" s="12">
        <v>1601594415607</v>
      </c>
      <c r="F19" s="12"/>
      <c r="G19" s="12">
        <v>-1254114989080</v>
      </c>
      <c r="H19" s="12"/>
      <c r="I19" s="12">
        <f t="shared" si="0"/>
        <v>347479426527</v>
      </c>
      <c r="J19" s="12"/>
      <c r="K19" s="12">
        <v>201005129</v>
      </c>
      <c r="L19" s="12"/>
      <c r="M19" s="12">
        <v>1601594415607</v>
      </c>
      <c r="N19" s="12"/>
      <c r="O19" s="12">
        <v>-853251955318</v>
      </c>
      <c r="P19" s="12"/>
      <c r="Q19" s="12">
        <f t="shared" si="1"/>
        <v>748342460289</v>
      </c>
    </row>
    <row r="20" spans="1:17" s="49" customFormat="1">
      <c r="A20" s="256" t="s">
        <v>137</v>
      </c>
      <c r="C20" s="12">
        <v>32593440</v>
      </c>
      <c r="D20" s="12"/>
      <c r="E20" s="12">
        <v>241267535611</v>
      </c>
      <c r="F20" s="12"/>
      <c r="G20" s="12">
        <v>-269655321884</v>
      </c>
      <c r="H20" s="12"/>
      <c r="I20" s="12">
        <f t="shared" si="0"/>
        <v>-28387786273</v>
      </c>
      <c r="J20" s="12"/>
      <c r="K20" s="12">
        <v>32593440</v>
      </c>
      <c r="L20" s="12"/>
      <c r="M20" s="12">
        <v>241267535611</v>
      </c>
      <c r="N20" s="12"/>
      <c r="O20" s="12">
        <v>-256101690618</v>
      </c>
      <c r="P20" s="12"/>
      <c r="Q20" s="12">
        <f t="shared" si="1"/>
        <v>-14834155007</v>
      </c>
    </row>
    <row r="21" spans="1:17" s="49" customFormat="1">
      <c r="A21" s="256" t="s">
        <v>138</v>
      </c>
      <c r="C21" s="12">
        <v>42608286</v>
      </c>
      <c r="D21" s="12"/>
      <c r="E21" s="12">
        <v>1083608820821</v>
      </c>
      <c r="F21" s="12"/>
      <c r="G21" s="12">
        <v>-1183387081342</v>
      </c>
      <c r="H21" s="12"/>
      <c r="I21" s="12">
        <f t="shared" si="0"/>
        <v>-99778260521</v>
      </c>
      <c r="J21" s="12"/>
      <c r="K21" s="12">
        <v>42608286</v>
      </c>
      <c r="L21" s="12"/>
      <c r="M21" s="12">
        <v>1083608820821</v>
      </c>
      <c r="N21" s="12"/>
      <c r="O21" s="12">
        <v>-895475053468</v>
      </c>
      <c r="P21" s="12"/>
      <c r="Q21" s="12">
        <f t="shared" si="1"/>
        <v>188133767353</v>
      </c>
    </row>
    <row r="22" spans="1:17" s="49" customFormat="1">
      <c r="A22" s="256" t="s">
        <v>139</v>
      </c>
      <c r="C22" s="12">
        <v>1294948</v>
      </c>
      <c r="D22" s="12"/>
      <c r="E22" s="12">
        <v>14134318575</v>
      </c>
      <c r="F22" s="12"/>
      <c r="G22" s="12">
        <v>-12116965833</v>
      </c>
      <c r="H22" s="12"/>
      <c r="I22" s="12">
        <f t="shared" si="0"/>
        <v>2017352742</v>
      </c>
      <c r="J22" s="12"/>
      <c r="K22" s="12">
        <v>1294948</v>
      </c>
      <c r="L22" s="12"/>
      <c r="M22" s="12">
        <v>14134318575</v>
      </c>
      <c r="N22" s="12"/>
      <c r="O22" s="12">
        <v>-8354207458</v>
      </c>
      <c r="P22" s="12"/>
      <c r="Q22" s="12">
        <f t="shared" si="1"/>
        <v>5780111117</v>
      </c>
    </row>
    <row r="23" spans="1:17" s="49" customFormat="1">
      <c r="A23" s="256" t="s">
        <v>140</v>
      </c>
      <c r="C23" s="12">
        <v>10686207</v>
      </c>
      <c r="D23" s="12"/>
      <c r="E23" s="12">
        <v>50186851203</v>
      </c>
      <c r="F23" s="12"/>
      <c r="G23" s="12">
        <v>-38045726205</v>
      </c>
      <c r="H23" s="12"/>
      <c r="I23" s="12">
        <f t="shared" si="0"/>
        <v>12141124998</v>
      </c>
      <c r="J23" s="12"/>
      <c r="K23" s="12">
        <v>10686207</v>
      </c>
      <c r="L23" s="12"/>
      <c r="M23" s="12">
        <v>50186851203</v>
      </c>
      <c r="N23" s="12"/>
      <c r="O23" s="12">
        <v>-26503447053</v>
      </c>
      <c r="P23" s="12"/>
      <c r="Q23" s="12">
        <f t="shared" si="1"/>
        <v>23683404150</v>
      </c>
    </row>
    <row r="24" spans="1:17" s="49" customFormat="1">
      <c r="A24" s="256" t="s">
        <v>142</v>
      </c>
      <c r="C24" s="12">
        <v>1418615</v>
      </c>
      <c r="D24" s="12"/>
      <c r="E24" s="12">
        <v>48183828903</v>
      </c>
      <c r="F24" s="12"/>
      <c r="G24" s="12">
        <v>-42834762300</v>
      </c>
      <c r="H24" s="12"/>
      <c r="I24" s="12">
        <f t="shared" si="0"/>
        <v>5349066603</v>
      </c>
      <c r="J24" s="12"/>
      <c r="K24" s="12">
        <v>1418615</v>
      </c>
      <c r="L24" s="12"/>
      <c r="M24" s="12">
        <v>48183828903</v>
      </c>
      <c r="N24" s="12"/>
      <c r="O24" s="12">
        <v>-25277945939</v>
      </c>
      <c r="P24" s="12"/>
      <c r="Q24" s="12">
        <f t="shared" si="1"/>
        <v>22905882964</v>
      </c>
    </row>
    <row r="25" spans="1:17" s="49" customFormat="1">
      <c r="A25" s="256" t="s">
        <v>144</v>
      </c>
      <c r="C25" s="12">
        <v>998807</v>
      </c>
      <c r="D25" s="12"/>
      <c r="E25" s="12">
        <v>600528874432</v>
      </c>
      <c r="F25" s="12"/>
      <c r="G25" s="12">
        <v>-555133603597</v>
      </c>
      <c r="H25" s="12"/>
      <c r="I25" s="12">
        <f t="shared" si="0"/>
        <v>45395270835</v>
      </c>
      <c r="J25" s="12"/>
      <c r="K25" s="12">
        <v>998807</v>
      </c>
      <c r="L25" s="12"/>
      <c r="M25" s="12">
        <v>600528874432</v>
      </c>
      <c r="N25" s="12"/>
      <c r="O25" s="12">
        <v>-282621758481</v>
      </c>
      <c r="P25" s="12"/>
      <c r="Q25" s="12">
        <f t="shared" si="1"/>
        <v>317907115951</v>
      </c>
    </row>
    <row r="26" spans="1:17" s="49" customFormat="1">
      <c r="A26" s="256" t="s">
        <v>146</v>
      </c>
      <c r="C26" s="12">
        <v>811368</v>
      </c>
      <c r="D26" s="12"/>
      <c r="E26" s="12">
        <v>4758118104</v>
      </c>
      <c r="F26" s="12"/>
      <c r="G26" s="12">
        <v>-4395824847</v>
      </c>
      <c r="H26" s="12"/>
      <c r="I26" s="12">
        <f t="shared" si="0"/>
        <v>362293257</v>
      </c>
      <c r="J26" s="12"/>
      <c r="K26" s="12">
        <v>811368</v>
      </c>
      <c r="L26" s="12"/>
      <c r="M26" s="12">
        <v>4758118104</v>
      </c>
      <c r="N26" s="12"/>
      <c r="O26" s="12">
        <v>-5137662096</v>
      </c>
      <c r="P26" s="12"/>
      <c r="Q26" s="12">
        <f t="shared" si="1"/>
        <v>-379543992</v>
      </c>
    </row>
    <row r="27" spans="1:17" s="49" customFormat="1">
      <c r="A27" s="256" t="s">
        <v>354</v>
      </c>
      <c r="C27" s="12">
        <v>2066628</v>
      </c>
      <c r="D27" s="12"/>
      <c r="E27" s="12">
        <v>69312070238</v>
      </c>
      <c r="F27" s="12"/>
      <c r="G27" s="12">
        <v>-57459296100</v>
      </c>
      <c r="H27" s="12"/>
      <c r="I27" s="12">
        <f t="shared" si="0"/>
        <v>11852774138</v>
      </c>
      <c r="J27" s="12"/>
      <c r="K27" s="12">
        <v>2066628</v>
      </c>
      <c r="L27" s="12"/>
      <c r="M27" s="12">
        <v>69312070238</v>
      </c>
      <c r="N27" s="12"/>
      <c r="O27" s="12">
        <v>-57337623124</v>
      </c>
      <c r="P27" s="12"/>
      <c r="Q27" s="12">
        <f t="shared" si="1"/>
        <v>11974447114</v>
      </c>
    </row>
    <row r="28" spans="1:17" s="49" customFormat="1">
      <c r="A28" s="256" t="s">
        <v>147</v>
      </c>
      <c r="C28" s="12">
        <v>4484506</v>
      </c>
      <c r="D28" s="12"/>
      <c r="E28" s="12">
        <v>194191051146</v>
      </c>
      <c r="F28" s="12"/>
      <c r="G28" s="12">
        <v>-171496863226</v>
      </c>
      <c r="H28" s="12"/>
      <c r="I28" s="12">
        <f t="shared" si="0"/>
        <v>22694187920</v>
      </c>
      <c r="J28" s="12"/>
      <c r="K28" s="12">
        <v>4484506</v>
      </c>
      <c r="L28" s="12"/>
      <c r="M28" s="12">
        <v>194191051146</v>
      </c>
      <c r="N28" s="12"/>
      <c r="O28" s="12">
        <v>-133378069826</v>
      </c>
      <c r="P28" s="12"/>
      <c r="Q28" s="12">
        <f t="shared" si="1"/>
        <v>60812981320</v>
      </c>
    </row>
    <row r="29" spans="1:17" s="49" customFormat="1">
      <c r="A29" s="256" t="s">
        <v>148</v>
      </c>
      <c r="C29" s="12">
        <v>994000000</v>
      </c>
      <c r="D29" s="12"/>
      <c r="E29" s="12">
        <v>603625624560</v>
      </c>
      <c r="F29" s="12"/>
      <c r="G29" s="12">
        <v>-612681824587</v>
      </c>
      <c r="H29" s="12"/>
      <c r="I29" s="12">
        <f t="shared" si="0"/>
        <v>-9056200027</v>
      </c>
      <c r="J29" s="12"/>
      <c r="K29" s="12">
        <v>994000000</v>
      </c>
      <c r="L29" s="12"/>
      <c r="M29" s="12">
        <v>603625624560</v>
      </c>
      <c r="N29" s="12"/>
      <c r="O29" s="12">
        <v>-612681824587</v>
      </c>
      <c r="P29" s="12"/>
      <c r="Q29" s="12">
        <f t="shared" si="1"/>
        <v>-9056200027</v>
      </c>
    </row>
    <row r="30" spans="1:17" s="49" customFormat="1">
      <c r="A30" s="256" t="s">
        <v>149</v>
      </c>
      <c r="C30" s="12">
        <v>231101040</v>
      </c>
      <c r="D30" s="12"/>
      <c r="E30" s="12">
        <v>909920447721</v>
      </c>
      <c r="F30" s="12"/>
      <c r="G30" s="12">
        <v>-1012027185892</v>
      </c>
      <c r="H30" s="12"/>
      <c r="I30" s="12">
        <f t="shared" si="0"/>
        <v>-102106738171</v>
      </c>
      <c r="J30" s="12"/>
      <c r="K30" s="12">
        <v>231101040</v>
      </c>
      <c r="L30" s="12"/>
      <c r="M30" s="12">
        <v>909920447721</v>
      </c>
      <c r="N30" s="12"/>
      <c r="O30" s="12">
        <v>-755014815910</v>
      </c>
      <c r="P30" s="12"/>
      <c r="Q30" s="12">
        <f t="shared" si="1"/>
        <v>154905631811</v>
      </c>
    </row>
    <row r="31" spans="1:17" s="49" customFormat="1">
      <c r="A31" s="256" t="s">
        <v>150</v>
      </c>
      <c r="C31" s="12">
        <v>7042595</v>
      </c>
      <c r="D31" s="12"/>
      <c r="E31" s="12">
        <v>51712352484</v>
      </c>
      <c r="F31" s="12"/>
      <c r="G31" s="12">
        <v>-52411168059</v>
      </c>
      <c r="H31" s="12"/>
      <c r="I31" s="12">
        <f t="shared" si="0"/>
        <v>-698815575</v>
      </c>
      <c r="J31" s="12"/>
      <c r="K31" s="12">
        <v>7042595</v>
      </c>
      <c r="L31" s="12"/>
      <c r="M31" s="12">
        <v>51712352484</v>
      </c>
      <c r="N31" s="12"/>
      <c r="O31" s="12">
        <v>-72107123067</v>
      </c>
      <c r="P31" s="12"/>
      <c r="Q31" s="12">
        <f t="shared" si="1"/>
        <v>-20394770583</v>
      </c>
    </row>
    <row r="32" spans="1:17" s="49" customFormat="1">
      <c r="A32" s="256" t="s">
        <v>304</v>
      </c>
      <c r="C32" s="12">
        <v>0</v>
      </c>
      <c r="D32" s="12"/>
      <c r="E32" s="12">
        <v>0</v>
      </c>
      <c r="F32" s="12"/>
      <c r="G32" s="12">
        <v>-21664701441</v>
      </c>
      <c r="H32" s="12"/>
      <c r="I32" s="12">
        <f t="shared" si="0"/>
        <v>-21664701441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f t="shared" si="1"/>
        <v>0</v>
      </c>
    </row>
    <row r="33" spans="1:17" s="49" customFormat="1">
      <c r="A33" s="256" t="s">
        <v>152</v>
      </c>
      <c r="C33" s="12">
        <v>112027</v>
      </c>
      <c r="D33" s="12"/>
      <c r="E33" s="12">
        <v>5290153483</v>
      </c>
      <c r="F33" s="12"/>
      <c r="G33" s="12">
        <v>-5798307480</v>
      </c>
      <c r="H33" s="12"/>
      <c r="I33" s="12">
        <f t="shared" si="0"/>
        <v>-508153997</v>
      </c>
      <c r="J33" s="12"/>
      <c r="K33" s="12">
        <v>112027</v>
      </c>
      <c r="L33" s="12"/>
      <c r="M33" s="12">
        <v>5290153483</v>
      </c>
      <c r="N33" s="12"/>
      <c r="O33" s="12">
        <v>-4926585837</v>
      </c>
      <c r="P33" s="12"/>
      <c r="Q33" s="12">
        <f t="shared" si="1"/>
        <v>363567646</v>
      </c>
    </row>
    <row r="34" spans="1:17" s="49" customFormat="1">
      <c r="A34" s="256" t="s">
        <v>155</v>
      </c>
      <c r="C34" s="12">
        <v>87983671</v>
      </c>
      <c r="D34" s="12"/>
      <c r="E34" s="12">
        <v>195036146840</v>
      </c>
      <c r="F34" s="12"/>
      <c r="G34" s="12">
        <v>-183109625166</v>
      </c>
      <c r="H34" s="12"/>
      <c r="I34" s="12">
        <f t="shared" si="0"/>
        <v>11926521674</v>
      </c>
      <c r="J34" s="12"/>
      <c r="K34" s="12">
        <v>87983671</v>
      </c>
      <c r="L34" s="12"/>
      <c r="M34" s="12">
        <v>195036146840</v>
      </c>
      <c r="N34" s="12"/>
      <c r="O34" s="12">
        <v>-154487068477</v>
      </c>
      <c r="P34" s="12"/>
      <c r="Q34" s="12">
        <f t="shared" si="1"/>
        <v>40549078363</v>
      </c>
    </row>
    <row r="35" spans="1:17" s="49" customFormat="1">
      <c r="A35" s="256" t="s">
        <v>157</v>
      </c>
      <c r="C35" s="12">
        <v>0</v>
      </c>
      <c r="D35" s="12"/>
      <c r="E35" s="12">
        <v>0</v>
      </c>
      <c r="F35" s="12"/>
      <c r="G35" s="12">
        <v>2285498890</v>
      </c>
      <c r="H35" s="12"/>
      <c r="I35" s="12">
        <f t="shared" si="0"/>
        <v>2285498890</v>
      </c>
      <c r="J35" s="12"/>
      <c r="K35" s="12">
        <v>0</v>
      </c>
      <c r="L35" s="12"/>
      <c r="M35" s="12">
        <v>0</v>
      </c>
      <c r="N35" s="12"/>
      <c r="O35" s="12">
        <v>0</v>
      </c>
      <c r="P35" s="12"/>
      <c r="Q35" s="12">
        <f t="shared" si="1"/>
        <v>0</v>
      </c>
    </row>
    <row r="36" spans="1:17" s="49" customFormat="1">
      <c r="A36" s="256" t="s">
        <v>161</v>
      </c>
      <c r="C36" s="12">
        <v>27460294</v>
      </c>
      <c r="D36" s="12"/>
      <c r="E36" s="12">
        <v>202452832643</v>
      </c>
      <c r="F36" s="12"/>
      <c r="G36" s="12">
        <v>-190650736818</v>
      </c>
      <c r="H36" s="12"/>
      <c r="I36" s="12">
        <f t="shared" si="0"/>
        <v>11802095825</v>
      </c>
      <c r="J36" s="12"/>
      <c r="K36" s="12">
        <v>27460294</v>
      </c>
      <c r="L36" s="12"/>
      <c r="M36" s="12">
        <v>202452832643</v>
      </c>
      <c r="N36" s="12"/>
      <c r="O36" s="12">
        <v>-178594251122</v>
      </c>
      <c r="P36" s="12"/>
      <c r="Q36" s="12">
        <f t="shared" si="1"/>
        <v>23858581521</v>
      </c>
    </row>
    <row r="37" spans="1:17" s="49" customFormat="1">
      <c r="A37" s="256" t="s">
        <v>162</v>
      </c>
      <c r="C37" s="12">
        <v>0</v>
      </c>
      <c r="D37" s="12"/>
      <c r="E37" s="12">
        <v>0</v>
      </c>
      <c r="F37" s="12"/>
      <c r="G37" s="12">
        <v>-95961717</v>
      </c>
      <c r="H37" s="12"/>
      <c r="I37" s="12">
        <f t="shared" si="0"/>
        <v>-95961717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f t="shared" si="1"/>
        <v>0</v>
      </c>
    </row>
    <row r="38" spans="1:17" s="49" customFormat="1">
      <c r="A38" s="256" t="s">
        <v>366</v>
      </c>
      <c r="C38" s="12">
        <v>168043</v>
      </c>
      <c r="D38" s="12"/>
      <c r="E38" s="12">
        <v>22948980523</v>
      </c>
      <c r="F38" s="12"/>
      <c r="G38" s="12">
        <v>-22607231147</v>
      </c>
      <c r="H38" s="12"/>
      <c r="I38" s="12">
        <f t="shared" si="0"/>
        <v>341749376</v>
      </c>
      <c r="J38" s="12"/>
      <c r="K38" s="12">
        <v>168043</v>
      </c>
      <c r="L38" s="12"/>
      <c r="M38" s="12">
        <v>22948980523</v>
      </c>
      <c r="N38" s="12"/>
      <c r="O38" s="12">
        <v>-22607231147</v>
      </c>
      <c r="P38" s="12"/>
      <c r="Q38" s="12">
        <f t="shared" si="1"/>
        <v>341749376</v>
      </c>
    </row>
    <row r="39" spans="1:17" s="49" customFormat="1">
      <c r="A39" s="256" t="s">
        <v>106</v>
      </c>
      <c r="C39" s="12">
        <v>555608</v>
      </c>
      <c r="D39" s="12"/>
      <c r="E39" s="12">
        <v>15751016705</v>
      </c>
      <c r="F39" s="12"/>
      <c r="G39" s="12">
        <v>-16776459162</v>
      </c>
      <c r="H39" s="12"/>
      <c r="I39" s="12">
        <f t="shared" si="0"/>
        <v>-1025442457</v>
      </c>
      <c r="J39" s="12"/>
      <c r="K39" s="12">
        <v>555608</v>
      </c>
      <c r="L39" s="12"/>
      <c r="M39" s="12">
        <v>15751016705</v>
      </c>
      <c r="N39" s="12"/>
      <c r="O39" s="12">
        <v>-17193165381</v>
      </c>
      <c r="P39" s="12"/>
      <c r="Q39" s="12">
        <f t="shared" si="1"/>
        <v>-1442148676</v>
      </c>
    </row>
    <row r="40" spans="1:17" s="49" customFormat="1">
      <c r="A40" s="256" t="s">
        <v>168</v>
      </c>
      <c r="C40" s="12">
        <v>11145466</v>
      </c>
      <c r="D40" s="12"/>
      <c r="E40" s="12">
        <v>83718988421</v>
      </c>
      <c r="F40" s="12"/>
      <c r="G40" s="12">
        <v>-75748321401</v>
      </c>
      <c r="H40" s="12"/>
      <c r="I40" s="12">
        <f t="shared" si="0"/>
        <v>7970667020</v>
      </c>
      <c r="J40" s="12"/>
      <c r="K40" s="12">
        <v>11145466</v>
      </c>
      <c r="L40" s="12"/>
      <c r="M40" s="12">
        <v>83718988421</v>
      </c>
      <c r="N40" s="12"/>
      <c r="O40" s="12">
        <v>-60415841948</v>
      </c>
      <c r="P40" s="12"/>
      <c r="Q40" s="12">
        <f t="shared" si="1"/>
        <v>23303146473</v>
      </c>
    </row>
    <row r="41" spans="1:17" s="49" customFormat="1">
      <c r="A41" s="256" t="s">
        <v>110</v>
      </c>
      <c r="C41" s="12">
        <v>409976073</v>
      </c>
      <c r="D41" s="12"/>
      <c r="E41" s="12">
        <v>598006228199</v>
      </c>
      <c r="F41" s="12"/>
      <c r="G41" s="12">
        <v>-632946624975</v>
      </c>
      <c r="H41" s="12"/>
      <c r="I41" s="12">
        <f t="shared" si="0"/>
        <v>-34940396776</v>
      </c>
      <c r="J41" s="12"/>
      <c r="K41" s="12">
        <v>409976073</v>
      </c>
      <c r="L41" s="12"/>
      <c r="M41" s="12">
        <v>598006228199</v>
      </c>
      <c r="N41" s="12"/>
      <c r="O41" s="12">
        <v>-571546838030</v>
      </c>
      <c r="P41" s="12"/>
      <c r="Q41" s="12">
        <f t="shared" si="1"/>
        <v>26459390169</v>
      </c>
    </row>
    <row r="42" spans="1:17" s="49" customFormat="1">
      <c r="A42" s="256" t="s">
        <v>170</v>
      </c>
      <c r="C42" s="12">
        <v>0</v>
      </c>
      <c r="D42" s="12"/>
      <c r="E42" s="12">
        <v>0</v>
      </c>
      <c r="F42" s="12"/>
      <c r="G42" s="12">
        <v>-159568195424</v>
      </c>
      <c r="H42" s="12"/>
      <c r="I42" s="12">
        <f t="shared" si="0"/>
        <v>-159568195424</v>
      </c>
      <c r="J42" s="12"/>
      <c r="K42" s="12">
        <v>0</v>
      </c>
      <c r="L42" s="12"/>
      <c r="M42" s="12">
        <v>0</v>
      </c>
      <c r="N42" s="12"/>
      <c r="O42" s="12">
        <v>0</v>
      </c>
      <c r="P42" s="12"/>
      <c r="Q42" s="12">
        <f t="shared" si="1"/>
        <v>0</v>
      </c>
    </row>
    <row r="43" spans="1:17" s="49" customFormat="1">
      <c r="A43" s="256" t="s">
        <v>104</v>
      </c>
      <c r="C43" s="12">
        <v>18762581</v>
      </c>
      <c r="D43" s="12"/>
      <c r="E43" s="12">
        <v>130322823744</v>
      </c>
      <c r="F43" s="12"/>
      <c r="G43" s="12">
        <v>-137211315859</v>
      </c>
      <c r="H43" s="12"/>
      <c r="I43" s="12">
        <f t="shared" si="0"/>
        <v>-6888492115</v>
      </c>
      <c r="J43" s="12"/>
      <c r="K43" s="12">
        <v>18762581</v>
      </c>
      <c r="L43" s="12"/>
      <c r="M43" s="12">
        <v>130322823744</v>
      </c>
      <c r="N43" s="12"/>
      <c r="O43" s="12">
        <v>-95733509188</v>
      </c>
      <c r="P43" s="12"/>
      <c r="Q43" s="12">
        <f t="shared" si="1"/>
        <v>34589314556</v>
      </c>
    </row>
    <row r="44" spans="1:17" s="49" customFormat="1">
      <c r="A44" s="256" t="s">
        <v>336</v>
      </c>
      <c r="C44" s="12">
        <v>5840235</v>
      </c>
      <c r="D44" s="12"/>
      <c r="E44" s="12">
        <v>13172239537</v>
      </c>
      <c r="F44" s="12"/>
      <c r="G44" s="12">
        <v>-20004505352</v>
      </c>
      <c r="H44" s="12"/>
      <c r="I44" s="12">
        <f t="shared" si="0"/>
        <v>-6832265815</v>
      </c>
      <c r="J44" s="12"/>
      <c r="K44" s="12">
        <v>5840235</v>
      </c>
      <c r="L44" s="12"/>
      <c r="M44" s="12">
        <v>13172239537</v>
      </c>
      <c r="N44" s="12"/>
      <c r="O44" s="12">
        <v>-11644807790</v>
      </c>
      <c r="P44" s="12"/>
      <c r="Q44" s="12">
        <f t="shared" si="1"/>
        <v>1527431747</v>
      </c>
    </row>
    <row r="45" spans="1:17" s="49" customFormat="1">
      <c r="A45" s="256" t="s">
        <v>171</v>
      </c>
      <c r="C45" s="12">
        <v>1392606</v>
      </c>
      <c r="D45" s="12"/>
      <c r="E45" s="12">
        <v>15600986651</v>
      </c>
      <c r="F45" s="12"/>
      <c r="G45" s="12">
        <v>-12956145005</v>
      </c>
      <c r="H45" s="12"/>
      <c r="I45" s="12">
        <f t="shared" si="0"/>
        <v>2644841646</v>
      </c>
      <c r="J45" s="12"/>
      <c r="K45" s="12">
        <v>1392606</v>
      </c>
      <c r="L45" s="12"/>
      <c r="M45" s="12">
        <v>15600986651</v>
      </c>
      <c r="N45" s="12"/>
      <c r="O45" s="12">
        <v>-10073421542</v>
      </c>
      <c r="P45" s="12"/>
      <c r="Q45" s="12">
        <f t="shared" si="1"/>
        <v>5527565109</v>
      </c>
    </row>
    <row r="46" spans="1:17" s="49" customFormat="1">
      <c r="A46" s="256" t="s">
        <v>337</v>
      </c>
      <c r="C46" s="12">
        <v>39607975</v>
      </c>
      <c r="D46" s="12"/>
      <c r="E46" s="12">
        <v>154102378793</v>
      </c>
      <c r="F46" s="12"/>
      <c r="G46" s="12">
        <v>-146281319529</v>
      </c>
      <c r="H46" s="12"/>
      <c r="I46" s="12">
        <f t="shared" si="0"/>
        <v>7821059264</v>
      </c>
      <c r="J46" s="12"/>
      <c r="K46" s="12">
        <v>39607975</v>
      </c>
      <c r="L46" s="12"/>
      <c r="M46" s="12">
        <v>154102378793</v>
      </c>
      <c r="N46" s="12"/>
      <c r="O46" s="12">
        <v>-99477050262</v>
      </c>
      <c r="P46" s="12"/>
      <c r="Q46" s="12">
        <f t="shared" si="1"/>
        <v>54625328531</v>
      </c>
    </row>
    <row r="47" spans="1:17" s="49" customFormat="1">
      <c r="A47" s="256" t="s">
        <v>282</v>
      </c>
      <c r="C47" s="12">
        <v>274552811</v>
      </c>
      <c r="D47" s="12"/>
      <c r="E47" s="12">
        <v>4323472317030</v>
      </c>
      <c r="F47" s="12"/>
      <c r="G47" s="12">
        <v>-3286478476392</v>
      </c>
      <c r="H47" s="12"/>
      <c r="I47" s="12">
        <v>1037981678903</v>
      </c>
      <c r="J47" s="12"/>
      <c r="K47" s="12">
        <v>274552811</v>
      </c>
      <c r="L47" s="12"/>
      <c r="M47" s="12">
        <v>4323472317030</v>
      </c>
      <c r="N47" s="12"/>
      <c r="O47" s="12">
        <v>-2052327880280</v>
      </c>
      <c r="P47" s="12"/>
      <c r="Q47" s="12">
        <f t="shared" si="1"/>
        <v>2271144436750</v>
      </c>
    </row>
    <row r="48" spans="1:17" s="49" customFormat="1">
      <c r="A48" s="256" t="s">
        <v>176</v>
      </c>
      <c r="C48" s="12">
        <v>97365644</v>
      </c>
      <c r="D48" s="12"/>
      <c r="E48" s="12">
        <v>1293648171392</v>
      </c>
      <c r="F48" s="12"/>
      <c r="G48" s="12">
        <v>-1014505049484</v>
      </c>
      <c r="H48" s="12"/>
      <c r="I48" s="12">
        <f t="shared" si="0"/>
        <v>279143121908</v>
      </c>
      <c r="J48" s="12"/>
      <c r="K48" s="12">
        <v>97365644</v>
      </c>
      <c r="L48" s="12"/>
      <c r="M48" s="12">
        <v>1293648171392</v>
      </c>
      <c r="N48" s="12"/>
      <c r="O48" s="12">
        <v>-841446906437</v>
      </c>
      <c r="P48" s="12"/>
      <c r="Q48" s="12">
        <f t="shared" si="1"/>
        <v>452201264955</v>
      </c>
    </row>
    <row r="49" spans="1:20" s="49" customFormat="1">
      <c r="A49" s="256" t="s">
        <v>367</v>
      </c>
      <c r="C49" s="12">
        <v>7000000</v>
      </c>
      <c r="D49" s="12"/>
      <c r="E49" s="12">
        <v>104535644500</v>
      </c>
      <c r="F49" s="12"/>
      <c r="G49" s="12">
        <v>-103202146583</v>
      </c>
      <c r="H49" s="12"/>
      <c r="I49" s="12">
        <f t="shared" si="0"/>
        <v>1333497917</v>
      </c>
      <c r="J49" s="12"/>
      <c r="K49" s="12">
        <v>7000000</v>
      </c>
      <c r="L49" s="12"/>
      <c r="M49" s="12">
        <v>104535644500</v>
      </c>
      <c r="N49" s="12"/>
      <c r="O49" s="12">
        <v>-103202146583</v>
      </c>
      <c r="P49" s="12"/>
      <c r="Q49" s="12">
        <f t="shared" si="1"/>
        <v>1333497917</v>
      </c>
    </row>
    <row r="50" spans="1:20">
      <c r="A50" s="256" t="s">
        <v>178</v>
      </c>
      <c r="B50" s="49"/>
      <c r="C50" s="12">
        <v>43560502</v>
      </c>
      <c r="D50" s="12"/>
      <c r="E50" s="12">
        <v>313372400070</v>
      </c>
      <c r="F50" s="12"/>
      <c r="G50" s="12">
        <v>-321615182602</v>
      </c>
      <c r="H50" s="12"/>
      <c r="I50" s="12">
        <f t="shared" si="0"/>
        <v>-8242782532</v>
      </c>
      <c r="J50" s="12"/>
      <c r="K50" s="12">
        <v>43560502</v>
      </c>
      <c r="L50" s="12"/>
      <c r="M50" s="12">
        <v>313372400070</v>
      </c>
      <c r="N50" s="12"/>
      <c r="O50" s="12">
        <v>-326021948725</v>
      </c>
      <c r="P50" s="12"/>
      <c r="Q50" s="12">
        <f t="shared" si="1"/>
        <v>-12649548655</v>
      </c>
      <c r="T50" s="49"/>
    </row>
    <row r="51" spans="1:20">
      <c r="A51" s="256" t="s">
        <v>88</v>
      </c>
      <c r="B51" s="49"/>
      <c r="C51" s="12">
        <v>769106</v>
      </c>
      <c r="D51" s="12"/>
      <c r="E51" s="12">
        <v>33579075672</v>
      </c>
      <c r="F51" s="12"/>
      <c r="G51" s="12">
        <v>-35670136292</v>
      </c>
      <c r="H51" s="12"/>
      <c r="I51" s="12">
        <f t="shared" si="0"/>
        <v>-2091060620</v>
      </c>
      <c r="J51" s="12"/>
      <c r="K51" s="12">
        <v>769106</v>
      </c>
      <c r="L51" s="12"/>
      <c r="M51" s="12">
        <v>33579075672</v>
      </c>
      <c r="N51" s="12"/>
      <c r="O51" s="12">
        <v>-38638364020</v>
      </c>
      <c r="P51" s="12"/>
      <c r="Q51" s="12">
        <f t="shared" si="1"/>
        <v>-5059288348</v>
      </c>
      <c r="R51" s="52"/>
      <c r="T51" s="49"/>
    </row>
    <row r="52" spans="1:20">
      <c r="A52" s="256" t="s">
        <v>180</v>
      </c>
      <c r="B52" s="49"/>
      <c r="C52" s="12">
        <v>9324107</v>
      </c>
      <c r="D52" s="12"/>
      <c r="E52" s="12">
        <v>126660313331</v>
      </c>
      <c r="F52" s="12"/>
      <c r="G52" s="12">
        <v>-154963124459</v>
      </c>
      <c r="H52" s="12"/>
      <c r="I52" s="12">
        <f t="shared" si="0"/>
        <v>-28302811128</v>
      </c>
      <c r="J52" s="12"/>
      <c r="K52" s="12">
        <v>9324107</v>
      </c>
      <c r="L52" s="12"/>
      <c r="M52" s="12">
        <v>126660313331</v>
      </c>
      <c r="N52" s="12"/>
      <c r="O52" s="12">
        <v>-151754914487</v>
      </c>
      <c r="P52" s="12"/>
      <c r="Q52" s="12">
        <f t="shared" si="1"/>
        <v>-25094601156</v>
      </c>
      <c r="T52" s="49"/>
    </row>
    <row r="53" spans="1:20">
      <c r="A53" s="256" t="s">
        <v>181</v>
      </c>
      <c r="B53" s="49"/>
      <c r="C53" s="12">
        <v>1329006</v>
      </c>
      <c r="D53" s="12"/>
      <c r="E53" s="12">
        <v>48133746605</v>
      </c>
      <c r="F53" s="12"/>
      <c r="G53" s="12">
        <v>-49312113601</v>
      </c>
      <c r="H53" s="12"/>
      <c r="I53" s="12">
        <f t="shared" si="0"/>
        <v>-1178366996</v>
      </c>
      <c r="J53" s="12"/>
      <c r="K53" s="12">
        <v>1329006</v>
      </c>
      <c r="L53" s="12"/>
      <c r="M53" s="12">
        <v>48133746605</v>
      </c>
      <c r="N53" s="12"/>
      <c r="O53" s="12">
        <v>-45873254210</v>
      </c>
      <c r="P53" s="12"/>
      <c r="Q53" s="12">
        <f t="shared" si="1"/>
        <v>2260492395</v>
      </c>
      <c r="T53" s="49"/>
    </row>
    <row r="54" spans="1:20">
      <c r="A54" s="256" t="s">
        <v>182</v>
      </c>
      <c r="B54" s="49"/>
      <c r="C54" s="12">
        <v>8844832</v>
      </c>
      <c r="D54" s="12"/>
      <c r="E54" s="12">
        <v>69860633135</v>
      </c>
      <c r="F54" s="12"/>
      <c r="G54" s="12">
        <v>-76520477956</v>
      </c>
      <c r="H54" s="12"/>
      <c r="I54" s="12">
        <f t="shared" si="0"/>
        <v>-6659844821</v>
      </c>
      <c r="J54" s="12"/>
      <c r="K54" s="12">
        <v>8844832</v>
      </c>
      <c r="L54" s="12"/>
      <c r="M54" s="12">
        <v>69860633135</v>
      </c>
      <c r="N54" s="12"/>
      <c r="O54" s="12">
        <v>-62841163887</v>
      </c>
      <c r="P54" s="12"/>
      <c r="Q54" s="12">
        <f t="shared" si="1"/>
        <v>7019469248</v>
      </c>
      <c r="T54" s="49"/>
    </row>
    <row r="55" spans="1:20">
      <c r="A55" s="256" t="s">
        <v>184</v>
      </c>
      <c r="B55" s="49"/>
      <c r="C55" s="12">
        <v>5574312</v>
      </c>
      <c r="D55" s="12"/>
      <c r="E55" s="12">
        <v>151334249471</v>
      </c>
      <c r="F55" s="12"/>
      <c r="G55" s="12">
        <v>-139079451274</v>
      </c>
      <c r="H55" s="12"/>
      <c r="I55" s="12">
        <f t="shared" si="0"/>
        <v>12254798197</v>
      </c>
      <c r="J55" s="12"/>
      <c r="K55" s="12">
        <v>5574312</v>
      </c>
      <c r="L55" s="12"/>
      <c r="M55" s="12">
        <v>151334249471</v>
      </c>
      <c r="N55" s="12"/>
      <c r="O55" s="12">
        <v>-121463564266</v>
      </c>
      <c r="P55" s="12"/>
      <c r="Q55" s="12">
        <f t="shared" si="1"/>
        <v>29870685205</v>
      </c>
      <c r="T55" s="49"/>
    </row>
    <row r="56" spans="1:20">
      <c r="A56" s="256" t="s">
        <v>185</v>
      </c>
      <c r="B56" s="49"/>
      <c r="C56" s="12">
        <v>766942</v>
      </c>
      <c r="D56" s="12"/>
      <c r="E56" s="12">
        <v>49382168508</v>
      </c>
      <c r="F56" s="12"/>
      <c r="G56" s="12">
        <v>-45090052150</v>
      </c>
      <c r="H56" s="12"/>
      <c r="I56" s="12">
        <f t="shared" si="0"/>
        <v>4292116358</v>
      </c>
      <c r="J56" s="12"/>
      <c r="K56" s="12">
        <v>766942</v>
      </c>
      <c r="L56" s="12"/>
      <c r="M56" s="12">
        <v>49382168508</v>
      </c>
      <c r="N56" s="12"/>
      <c r="O56" s="12">
        <v>-38057944463</v>
      </c>
      <c r="P56" s="12"/>
      <c r="Q56" s="12">
        <f t="shared" si="1"/>
        <v>11324224045</v>
      </c>
      <c r="T56" s="49"/>
    </row>
    <row r="57" spans="1:20">
      <c r="A57" s="256" t="s">
        <v>83</v>
      </c>
      <c r="B57" s="49"/>
      <c r="C57" s="12">
        <v>29717784</v>
      </c>
      <c r="D57" s="12"/>
      <c r="E57" s="12">
        <v>713611185822</v>
      </c>
      <c r="F57" s="12"/>
      <c r="G57" s="12">
        <v>-622625252859</v>
      </c>
      <c r="H57" s="12"/>
      <c r="I57" s="12">
        <f t="shared" si="0"/>
        <v>90985932963</v>
      </c>
      <c r="J57" s="12"/>
      <c r="K57" s="12">
        <v>29717784</v>
      </c>
      <c r="L57" s="12"/>
      <c r="M57" s="12">
        <v>713611185822</v>
      </c>
      <c r="N57" s="12"/>
      <c r="O57" s="12">
        <v>-501801192779</v>
      </c>
      <c r="P57" s="12"/>
      <c r="Q57" s="12">
        <f t="shared" si="1"/>
        <v>211809993043</v>
      </c>
      <c r="T57" s="49"/>
    </row>
    <row r="58" spans="1:20">
      <c r="A58" s="256" t="s">
        <v>187</v>
      </c>
      <c r="B58" s="49"/>
      <c r="C58" s="12">
        <v>0</v>
      </c>
      <c r="D58" s="12"/>
      <c r="E58" s="12">
        <v>0</v>
      </c>
      <c r="F58" s="12"/>
      <c r="G58" s="12">
        <v>-7805022450</v>
      </c>
      <c r="H58" s="12"/>
      <c r="I58" s="12">
        <f t="shared" si="0"/>
        <v>-7805022450</v>
      </c>
      <c r="J58" s="12"/>
      <c r="K58" s="12">
        <v>0</v>
      </c>
      <c r="L58" s="12"/>
      <c r="M58" s="12">
        <v>0</v>
      </c>
      <c r="N58" s="12"/>
      <c r="O58" s="12">
        <v>0</v>
      </c>
      <c r="P58" s="12"/>
      <c r="Q58" s="12">
        <f t="shared" si="1"/>
        <v>0</v>
      </c>
      <c r="T58" s="49"/>
    </row>
    <row r="59" spans="1:20">
      <c r="A59" s="256" t="s">
        <v>188</v>
      </c>
      <c r="B59" s="49"/>
      <c r="C59" s="12">
        <v>0</v>
      </c>
      <c r="D59" s="12"/>
      <c r="E59" s="12">
        <v>0</v>
      </c>
      <c r="F59" s="12"/>
      <c r="G59" s="12">
        <v>-59778442877</v>
      </c>
      <c r="H59" s="12"/>
      <c r="I59" s="12">
        <f t="shared" si="0"/>
        <v>-59778442877</v>
      </c>
      <c r="J59" s="12"/>
      <c r="K59" s="12">
        <v>0</v>
      </c>
      <c r="L59" s="12"/>
      <c r="M59" s="12">
        <v>0</v>
      </c>
      <c r="N59" s="12"/>
      <c r="O59" s="12">
        <v>0</v>
      </c>
      <c r="P59" s="12"/>
      <c r="Q59" s="12">
        <f t="shared" si="1"/>
        <v>0</v>
      </c>
      <c r="T59" s="49"/>
    </row>
    <row r="60" spans="1:20">
      <c r="A60" s="256" t="s">
        <v>189</v>
      </c>
      <c r="B60" s="49"/>
      <c r="C60" s="12">
        <v>17474751</v>
      </c>
      <c r="D60" s="12"/>
      <c r="E60" s="12">
        <v>143052287196</v>
      </c>
      <c r="F60" s="12"/>
      <c r="G60" s="12">
        <v>-152935899764</v>
      </c>
      <c r="H60" s="12"/>
      <c r="I60" s="12">
        <f t="shared" si="0"/>
        <v>-9883612568</v>
      </c>
      <c r="J60" s="12"/>
      <c r="K60" s="12">
        <v>17474751</v>
      </c>
      <c r="L60" s="12"/>
      <c r="M60" s="12">
        <v>143052287196</v>
      </c>
      <c r="N60" s="12"/>
      <c r="O60" s="12">
        <v>-161721926714</v>
      </c>
      <c r="P60" s="12"/>
      <c r="Q60" s="12">
        <f t="shared" si="1"/>
        <v>-18669639518</v>
      </c>
      <c r="T60" s="49"/>
    </row>
    <row r="61" spans="1:20">
      <c r="A61" s="256" t="s">
        <v>190</v>
      </c>
      <c r="B61" s="49"/>
      <c r="C61" s="12">
        <v>10494968</v>
      </c>
      <c r="D61" s="12"/>
      <c r="E61" s="12">
        <v>717617845149</v>
      </c>
      <c r="F61" s="12"/>
      <c r="G61" s="12">
        <v>-487634781303</v>
      </c>
      <c r="H61" s="12"/>
      <c r="I61" s="12">
        <f t="shared" si="0"/>
        <v>229983063846</v>
      </c>
      <c r="J61" s="12"/>
      <c r="K61" s="12">
        <v>10494968</v>
      </c>
      <c r="L61" s="12"/>
      <c r="M61" s="12">
        <v>717617845149</v>
      </c>
      <c r="N61" s="12"/>
      <c r="O61" s="12">
        <v>-352746820725</v>
      </c>
      <c r="P61" s="12"/>
      <c r="Q61" s="12">
        <f t="shared" si="1"/>
        <v>364871024424</v>
      </c>
      <c r="T61" s="49"/>
    </row>
    <row r="62" spans="1:20">
      <c r="A62" s="256" t="s">
        <v>194</v>
      </c>
      <c r="B62" s="49"/>
      <c r="C62" s="12">
        <v>3627418</v>
      </c>
      <c r="D62" s="12"/>
      <c r="E62" s="12">
        <v>17122241429</v>
      </c>
      <c r="F62" s="12"/>
      <c r="G62" s="12">
        <v>-15696887717</v>
      </c>
      <c r="H62" s="12"/>
      <c r="I62" s="12">
        <f t="shared" si="0"/>
        <v>1425353712</v>
      </c>
      <c r="J62" s="12"/>
      <c r="K62" s="12">
        <v>3627418</v>
      </c>
      <c r="L62" s="12"/>
      <c r="M62" s="12">
        <v>17122241429</v>
      </c>
      <c r="N62" s="12"/>
      <c r="O62" s="12">
        <v>-12890968894</v>
      </c>
      <c r="P62" s="12"/>
      <c r="Q62" s="12">
        <f t="shared" si="1"/>
        <v>4231272535</v>
      </c>
      <c r="T62" s="49"/>
    </row>
    <row r="63" spans="1:20">
      <c r="A63" s="256" t="s">
        <v>84</v>
      </c>
      <c r="B63" s="49"/>
      <c r="C63" s="12">
        <v>18638067</v>
      </c>
      <c r="D63" s="12"/>
      <c r="E63" s="12">
        <v>344543122048</v>
      </c>
      <c r="F63" s="12"/>
      <c r="G63" s="12">
        <v>-283828452674</v>
      </c>
      <c r="H63" s="12"/>
      <c r="I63" s="12">
        <f t="shared" si="0"/>
        <v>60714669374</v>
      </c>
      <c r="J63" s="12"/>
      <c r="K63" s="12">
        <v>18638067</v>
      </c>
      <c r="L63" s="12"/>
      <c r="M63" s="12">
        <v>344543122048</v>
      </c>
      <c r="N63" s="12"/>
      <c r="O63" s="12">
        <v>-202189447395</v>
      </c>
      <c r="P63" s="12"/>
      <c r="Q63" s="12">
        <f t="shared" si="1"/>
        <v>142353674653</v>
      </c>
      <c r="T63" s="49"/>
    </row>
    <row r="64" spans="1:20">
      <c r="A64" s="256" t="s">
        <v>87</v>
      </c>
      <c r="B64" s="49"/>
      <c r="C64" s="12">
        <v>4309448</v>
      </c>
      <c r="D64" s="12"/>
      <c r="E64" s="12">
        <v>229200887831</v>
      </c>
      <c r="F64" s="12"/>
      <c r="G64" s="12">
        <v>-237496591609</v>
      </c>
      <c r="H64" s="12"/>
      <c r="I64" s="12">
        <f t="shared" si="0"/>
        <v>-8295703778</v>
      </c>
      <c r="J64" s="12"/>
      <c r="K64" s="12">
        <v>4309448</v>
      </c>
      <c r="L64" s="12"/>
      <c r="M64" s="12">
        <v>229200887831</v>
      </c>
      <c r="N64" s="12"/>
      <c r="O64" s="12">
        <v>-269314400623</v>
      </c>
      <c r="P64" s="12"/>
      <c r="Q64" s="12">
        <f t="shared" si="1"/>
        <v>-40113512792</v>
      </c>
      <c r="T64" s="49"/>
    </row>
    <row r="65" spans="1:20">
      <c r="A65" s="256" t="s">
        <v>196</v>
      </c>
      <c r="B65" s="49"/>
      <c r="C65" s="12">
        <v>1650817</v>
      </c>
      <c r="D65" s="12"/>
      <c r="E65" s="12">
        <v>13137210604</v>
      </c>
      <c r="F65" s="12"/>
      <c r="G65" s="12">
        <v>-11761243410</v>
      </c>
      <c r="H65" s="12"/>
      <c r="I65" s="12">
        <f t="shared" si="0"/>
        <v>1375967194</v>
      </c>
      <c r="J65" s="12"/>
      <c r="K65" s="12">
        <v>1650817</v>
      </c>
      <c r="L65" s="12"/>
      <c r="M65" s="12">
        <v>13137210604</v>
      </c>
      <c r="N65" s="12"/>
      <c r="O65" s="12">
        <v>-11841831595</v>
      </c>
      <c r="P65" s="12"/>
      <c r="Q65" s="12">
        <f t="shared" si="1"/>
        <v>1295379009</v>
      </c>
      <c r="T65" s="49"/>
    </row>
    <row r="66" spans="1:20">
      <c r="A66" s="256" t="s">
        <v>85</v>
      </c>
      <c r="B66" s="49"/>
      <c r="C66" s="12">
        <v>16842774</v>
      </c>
      <c r="D66" s="12"/>
      <c r="E66" s="12">
        <v>60700088229</v>
      </c>
      <c r="F66" s="12"/>
      <c r="G66" s="12">
        <v>-55602751525</v>
      </c>
      <c r="H66" s="12"/>
      <c r="I66" s="12">
        <f t="shared" si="0"/>
        <v>5097336704</v>
      </c>
      <c r="J66" s="12"/>
      <c r="K66" s="12">
        <v>16842774</v>
      </c>
      <c r="L66" s="12"/>
      <c r="M66" s="12">
        <v>60700088229</v>
      </c>
      <c r="N66" s="12"/>
      <c r="O66" s="12">
        <v>-58768584811</v>
      </c>
      <c r="P66" s="12"/>
      <c r="Q66" s="12">
        <f t="shared" si="1"/>
        <v>1931503418</v>
      </c>
      <c r="T66" s="49"/>
    </row>
    <row r="67" spans="1:20">
      <c r="A67" s="256" t="s">
        <v>197</v>
      </c>
      <c r="B67" s="49"/>
      <c r="C67" s="12">
        <v>4754123</v>
      </c>
      <c r="D67" s="12"/>
      <c r="E67" s="12">
        <v>83874903132</v>
      </c>
      <c r="F67" s="12"/>
      <c r="G67" s="12">
        <v>-82735582277</v>
      </c>
      <c r="H67" s="12"/>
      <c r="I67" s="12">
        <f t="shared" si="0"/>
        <v>1139320855</v>
      </c>
      <c r="J67" s="12"/>
      <c r="K67" s="12">
        <v>4754123</v>
      </c>
      <c r="L67" s="12"/>
      <c r="M67" s="12">
        <v>83874903132</v>
      </c>
      <c r="N67" s="12"/>
      <c r="O67" s="12">
        <v>-89034543981</v>
      </c>
      <c r="P67" s="12"/>
      <c r="Q67" s="12">
        <f t="shared" si="1"/>
        <v>-5159640849</v>
      </c>
      <c r="T67" s="49"/>
    </row>
    <row r="68" spans="1:20">
      <c r="A68" s="256" t="s">
        <v>198</v>
      </c>
      <c r="B68" s="49"/>
      <c r="C68" s="12">
        <v>53338900</v>
      </c>
      <c r="D68" s="12"/>
      <c r="E68" s="12">
        <v>262833447449</v>
      </c>
      <c r="F68" s="12"/>
      <c r="G68" s="12">
        <v>-265824135361</v>
      </c>
      <c r="H68" s="12"/>
      <c r="I68" s="12">
        <f t="shared" si="0"/>
        <v>-2990687912</v>
      </c>
      <c r="J68" s="12"/>
      <c r="K68" s="12">
        <v>53338900</v>
      </c>
      <c r="L68" s="12"/>
      <c r="M68" s="12">
        <v>262833447449</v>
      </c>
      <c r="N68" s="12"/>
      <c r="O68" s="12">
        <v>-265824135361</v>
      </c>
      <c r="P68" s="12"/>
      <c r="Q68" s="12">
        <f t="shared" si="1"/>
        <v>-2990687912</v>
      </c>
      <c r="T68" s="49"/>
    </row>
    <row r="69" spans="1:20">
      <c r="A69" s="256" t="s">
        <v>199</v>
      </c>
      <c r="B69" s="49"/>
      <c r="C69" s="12">
        <v>2110682</v>
      </c>
      <c r="D69" s="12"/>
      <c r="E69" s="12">
        <v>7112468394</v>
      </c>
      <c r="F69" s="12"/>
      <c r="G69" s="12">
        <v>-6762247149</v>
      </c>
      <c r="H69" s="12"/>
      <c r="I69" s="12">
        <f t="shared" si="0"/>
        <v>350221245</v>
      </c>
      <c r="J69" s="12"/>
      <c r="K69" s="12">
        <v>2110682</v>
      </c>
      <c r="L69" s="12"/>
      <c r="M69" s="12">
        <v>7112468394</v>
      </c>
      <c r="N69" s="12"/>
      <c r="O69" s="12">
        <v>-5868143240</v>
      </c>
      <c r="P69" s="12"/>
      <c r="Q69" s="12">
        <f t="shared" si="1"/>
        <v>1244325154</v>
      </c>
      <c r="T69" s="49"/>
    </row>
    <row r="70" spans="1:20">
      <c r="A70" s="256" t="s">
        <v>368</v>
      </c>
      <c r="B70" s="49"/>
      <c r="C70" s="12">
        <v>172673</v>
      </c>
      <c r="D70" s="12"/>
      <c r="E70" s="12">
        <v>21607465160</v>
      </c>
      <c r="F70" s="12"/>
      <c r="G70" s="12">
        <v>-21270096109</v>
      </c>
      <c r="H70" s="12"/>
      <c r="I70" s="12">
        <f t="shared" si="0"/>
        <v>337369051</v>
      </c>
      <c r="J70" s="12"/>
      <c r="K70" s="12">
        <v>172673</v>
      </c>
      <c r="L70" s="12"/>
      <c r="M70" s="12">
        <v>21607465160</v>
      </c>
      <c r="N70" s="12"/>
      <c r="O70" s="12">
        <v>-21270096109</v>
      </c>
      <c r="P70" s="12"/>
      <c r="Q70" s="12">
        <f t="shared" si="1"/>
        <v>337369051</v>
      </c>
      <c r="T70" s="49"/>
    </row>
    <row r="71" spans="1:20">
      <c r="A71" s="256" t="s">
        <v>201</v>
      </c>
      <c r="B71" s="49"/>
      <c r="C71" s="12">
        <v>18232273</v>
      </c>
      <c r="D71" s="12"/>
      <c r="E71" s="12">
        <v>123202008580</v>
      </c>
      <c r="F71" s="12"/>
      <c r="G71" s="12">
        <v>-106685148858</v>
      </c>
      <c r="H71" s="12"/>
      <c r="I71" s="12">
        <f t="shared" si="0"/>
        <v>16516859722</v>
      </c>
      <c r="J71" s="12"/>
      <c r="K71" s="12">
        <v>18232273</v>
      </c>
      <c r="L71" s="12"/>
      <c r="M71" s="12">
        <v>123202008580</v>
      </c>
      <c r="N71" s="12"/>
      <c r="O71" s="12">
        <v>-99904492660</v>
      </c>
      <c r="P71" s="12"/>
      <c r="Q71" s="12">
        <f t="shared" si="1"/>
        <v>23297515920</v>
      </c>
      <c r="T71" s="49"/>
    </row>
    <row r="72" spans="1:20">
      <c r="A72" s="256" t="s">
        <v>338</v>
      </c>
      <c r="B72" s="49"/>
      <c r="C72" s="12">
        <v>3000000</v>
      </c>
      <c r="D72" s="12"/>
      <c r="E72" s="12">
        <v>183966858000</v>
      </c>
      <c r="F72" s="12"/>
      <c r="G72" s="12">
        <v>-151568052621</v>
      </c>
      <c r="H72" s="12"/>
      <c r="I72" s="12">
        <f t="shared" ref="I72:I112" si="2">E72+G72</f>
        <v>32398805379</v>
      </c>
      <c r="J72" s="12"/>
      <c r="K72" s="12">
        <v>3000000</v>
      </c>
      <c r="L72" s="12"/>
      <c r="M72" s="12">
        <v>183966858000</v>
      </c>
      <c r="N72" s="12"/>
      <c r="O72" s="12">
        <v>-138557984201</v>
      </c>
      <c r="P72" s="12"/>
      <c r="Q72" s="12">
        <f t="shared" ref="Q72:Q113" si="3">M72+O72</f>
        <v>45408873799</v>
      </c>
      <c r="T72" s="49"/>
    </row>
    <row r="73" spans="1:20">
      <c r="A73" s="256" t="s">
        <v>203</v>
      </c>
      <c r="B73" s="49"/>
      <c r="C73" s="12">
        <v>1995833</v>
      </c>
      <c r="D73" s="12"/>
      <c r="E73" s="12">
        <v>11486350228</v>
      </c>
      <c r="F73" s="12"/>
      <c r="G73" s="12">
        <v>-9530700080</v>
      </c>
      <c r="H73" s="12"/>
      <c r="I73" s="12">
        <f t="shared" si="2"/>
        <v>1955650148</v>
      </c>
      <c r="J73" s="12"/>
      <c r="K73" s="12">
        <v>1995833</v>
      </c>
      <c r="L73" s="12"/>
      <c r="M73" s="12">
        <v>11486350228</v>
      </c>
      <c r="N73" s="12"/>
      <c r="O73" s="12">
        <v>-7623880822</v>
      </c>
      <c r="P73" s="12"/>
      <c r="Q73" s="12">
        <f t="shared" si="3"/>
        <v>3862469406</v>
      </c>
      <c r="T73" s="49"/>
    </row>
    <row r="74" spans="1:20">
      <c r="A74" s="256" t="s">
        <v>204</v>
      </c>
      <c r="B74" s="49"/>
      <c r="C74" s="12">
        <v>1956745</v>
      </c>
      <c r="D74" s="12"/>
      <c r="E74" s="12">
        <v>11572051394</v>
      </c>
      <c r="F74" s="12"/>
      <c r="G74" s="12">
        <v>-10737155072</v>
      </c>
      <c r="H74" s="12"/>
      <c r="I74" s="12">
        <f t="shared" si="2"/>
        <v>834896322</v>
      </c>
      <c r="J74" s="12"/>
      <c r="K74" s="12">
        <v>1956745</v>
      </c>
      <c r="L74" s="12"/>
      <c r="M74" s="12">
        <v>11572051394</v>
      </c>
      <c r="N74" s="12"/>
      <c r="O74" s="12">
        <v>-8867721695</v>
      </c>
      <c r="P74" s="12"/>
      <c r="Q74" s="12">
        <f t="shared" si="3"/>
        <v>2704329699</v>
      </c>
      <c r="T74" s="49"/>
    </row>
    <row r="75" spans="1:20">
      <c r="A75" s="256" t="s">
        <v>206</v>
      </c>
      <c r="B75" s="49"/>
      <c r="C75" s="12">
        <v>8284518</v>
      </c>
      <c r="D75" s="12"/>
      <c r="E75" s="12">
        <v>76039427755</v>
      </c>
      <c r="F75" s="12"/>
      <c r="G75" s="12">
        <v>-79820231668</v>
      </c>
      <c r="H75" s="12"/>
      <c r="I75" s="12">
        <f t="shared" si="2"/>
        <v>-3780803913</v>
      </c>
      <c r="J75" s="12"/>
      <c r="K75" s="12">
        <v>8284518</v>
      </c>
      <c r="L75" s="12"/>
      <c r="M75" s="12">
        <v>76039427755</v>
      </c>
      <c r="N75" s="12"/>
      <c r="O75" s="12">
        <v>-95012578443</v>
      </c>
      <c r="P75" s="12"/>
      <c r="Q75" s="12">
        <f t="shared" si="3"/>
        <v>-18973150688</v>
      </c>
      <c r="T75" s="49"/>
    </row>
    <row r="76" spans="1:20">
      <c r="A76" s="256" t="s">
        <v>369</v>
      </c>
      <c r="B76" s="49"/>
      <c r="C76" s="12">
        <v>519173</v>
      </c>
      <c r="D76" s="12"/>
      <c r="E76" s="12">
        <v>139773154962</v>
      </c>
      <c r="F76" s="12"/>
      <c r="G76" s="12">
        <v>-94730945058</v>
      </c>
      <c r="H76" s="12"/>
      <c r="I76" s="12">
        <f t="shared" si="2"/>
        <v>45042209904</v>
      </c>
      <c r="J76" s="12"/>
      <c r="K76" s="12">
        <v>519173</v>
      </c>
      <c r="L76" s="12"/>
      <c r="M76" s="12">
        <v>139773154962</v>
      </c>
      <c r="N76" s="12"/>
      <c r="O76" s="12">
        <v>-94730945058</v>
      </c>
      <c r="P76" s="12"/>
      <c r="Q76" s="12">
        <f t="shared" si="3"/>
        <v>45042209904</v>
      </c>
      <c r="T76" s="49"/>
    </row>
    <row r="77" spans="1:20">
      <c r="A77" s="256" t="s">
        <v>208</v>
      </c>
      <c r="B77" s="49"/>
      <c r="C77" s="12">
        <v>574459</v>
      </c>
      <c r="D77" s="12"/>
      <c r="E77" s="12">
        <v>49831011323</v>
      </c>
      <c r="F77" s="12"/>
      <c r="G77" s="12">
        <v>-51318759432</v>
      </c>
      <c r="H77" s="12"/>
      <c r="I77" s="12">
        <f t="shared" si="2"/>
        <v>-1487748109</v>
      </c>
      <c r="J77" s="12"/>
      <c r="K77" s="12">
        <v>574459</v>
      </c>
      <c r="L77" s="12"/>
      <c r="M77" s="12">
        <v>49831011323</v>
      </c>
      <c r="N77" s="12"/>
      <c r="O77" s="12">
        <v>-45820327351</v>
      </c>
      <c r="P77" s="12"/>
      <c r="Q77" s="12">
        <f t="shared" si="3"/>
        <v>4010683972</v>
      </c>
      <c r="T77" s="49"/>
    </row>
    <row r="78" spans="1:20">
      <c r="A78" s="256" t="s">
        <v>322</v>
      </c>
      <c r="B78" s="49"/>
      <c r="C78" s="12">
        <v>195688</v>
      </c>
      <c r="D78" s="12"/>
      <c r="E78" s="12">
        <v>2370880803</v>
      </c>
      <c r="F78" s="12"/>
      <c r="G78" s="12">
        <v>-3402757525</v>
      </c>
      <c r="H78" s="12"/>
      <c r="I78" s="12">
        <f t="shared" si="2"/>
        <v>-1031876722</v>
      </c>
      <c r="J78" s="12"/>
      <c r="K78" s="12">
        <v>195688</v>
      </c>
      <c r="L78" s="12"/>
      <c r="M78" s="12">
        <v>2370880803</v>
      </c>
      <c r="N78" s="12"/>
      <c r="O78" s="12">
        <v>-2407347812</v>
      </c>
      <c r="P78" s="12"/>
      <c r="Q78" s="12">
        <f t="shared" si="3"/>
        <v>-36467009</v>
      </c>
      <c r="T78" s="49"/>
    </row>
    <row r="79" spans="1:20">
      <c r="A79" s="256" t="s">
        <v>213</v>
      </c>
      <c r="B79" s="49"/>
      <c r="C79" s="12">
        <v>61465701</v>
      </c>
      <c r="D79" s="12"/>
      <c r="E79" s="12">
        <v>146072417864</v>
      </c>
      <c r="F79" s="12"/>
      <c r="G79" s="12">
        <v>-149055069458</v>
      </c>
      <c r="H79" s="12"/>
      <c r="I79" s="12">
        <f t="shared" si="2"/>
        <v>-2982651594</v>
      </c>
      <c r="J79" s="12"/>
      <c r="K79" s="12">
        <v>61465701</v>
      </c>
      <c r="L79" s="12"/>
      <c r="M79" s="12">
        <v>146072417864</v>
      </c>
      <c r="N79" s="12"/>
      <c r="O79" s="12">
        <v>-142663916949</v>
      </c>
      <c r="P79" s="12"/>
      <c r="Q79" s="12">
        <f t="shared" si="3"/>
        <v>3408500915</v>
      </c>
      <c r="T79" s="49"/>
    </row>
    <row r="80" spans="1:20">
      <c r="A80" s="256" t="s">
        <v>214</v>
      </c>
      <c r="B80" s="49"/>
      <c r="C80" s="12">
        <v>0</v>
      </c>
      <c r="D80" s="12"/>
      <c r="E80" s="12">
        <v>0</v>
      </c>
      <c r="F80" s="12"/>
      <c r="G80" s="12">
        <v>-16218082540</v>
      </c>
      <c r="H80" s="12"/>
      <c r="I80" s="12">
        <f t="shared" si="2"/>
        <v>-16218082540</v>
      </c>
      <c r="J80" s="12"/>
      <c r="K80" s="12">
        <v>0</v>
      </c>
      <c r="L80" s="12"/>
      <c r="M80" s="12">
        <v>0</v>
      </c>
      <c r="N80" s="12"/>
      <c r="O80" s="12">
        <v>0</v>
      </c>
      <c r="P80" s="12"/>
      <c r="Q80" s="12">
        <f t="shared" si="3"/>
        <v>0</v>
      </c>
      <c r="T80" s="49"/>
    </row>
    <row r="81" spans="1:20">
      <c r="A81" s="256" t="s">
        <v>323</v>
      </c>
      <c r="B81" s="49"/>
      <c r="C81" s="12">
        <v>67925510</v>
      </c>
      <c r="D81" s="12"/>
      <c r="E81" s="12">
        <v>623454123724</v>
      </c>
      <c r="F81" s="12"/>
      <c r="G81" s="12">
        <v>-604556964618</v>
      </c>
      <c r="H81" s="12"/>
      <c r="I81" s="12">
        <f t="shared" si="2"/>
        <v>18897159106</v>
      </c>
      <c r="J81" s="12"/>
      <c r="K81" s="12">
        <v>67925510</v>
      </c>
      <c r="L81" s="12"/>
      <c r="M81" s="12">
        <v>623454123724</v>
      </c>
      <c r="N81" s="12"/>
      <c r="O81" s="12">
        <v>-498351339266</v>
      </c>
      <c r="P81" s="12"/>
      <c r="Q81" s="12">
        <f t="shared" si="3"/>
        <v>125102784458</v>
      </c>
      <c r="T81" s="49"/>
    </row>
    <row r="82" spans="1:20">
      <c r="A82" s="256" t="s">
        <v>217</v>
      </c>
      <c r="B82" s="49"/>
      <c r="C82" s="12">
        <v>1</v>
      </c>
      <c r="D82" s="12"/>
      <c r="E82" s="12">
        <v>1600</v>
      </c>
      <c r="F82" s="12"/>
      <c r="G82" s="12">
        <v>-1412</v>
      </c>
      <c r="H82" s="12"/>
      <c r="I82" s="12">
        <f t="shared" si="2"/>
        <v>188</v>
      </c>
      <c r="J82" s="12"/>
      <c r="K82" s="12">
        <v>1</v>
      </c>
      <c r="L82" s="12"/>
      <c r="M82" s="12">
        <v>1600</v>
      </c>
      <c r="N82" s="12"/>
      <c r="O82" s="12">
        <v>-1581</v>
      </c>
      <c r="P82" s="12"/>
      <c r="Q82" s="12">
        <f t="shared" si="3"/>
        <v>19</v>
      </c>
      <c r="T82" s="49"/>
    </row>
    <row r="83" spans="1:20">
      <c r="A83" s="256" t="s">
        <v>218</v>
      </c>
      <c r="B83" s="49"/>
      <c r="C83" s="12">
        <v>10258619</v>
      </c>
      <c r="D83" s="12"/>
      <c r="E83" s="12">
        <v>218244618126</v>
      </c>
      <c r="F83" s="12"/>
      <c r="G83" s="12">
        <v>-213765717383</v>
      </c>
      <c r="H83" s="12"/>
      <c r="I83" s="12">
        <f t="shared" si="2"/>
        <v>4478900743</v>
      </c>
      <c r="J83" s="12"/>
      <c r="K83" s="12">
        <v>10258619</v>
      </c>
      <c r="L83" s="12"/>
      <c r="M83" s="12">
        <v>218244618126</v>
      </c>
      <c r="N83" s="12"/>
      <c r="O83" s="12">
        <v>-174841018560</v>
      </c>
      <c r="P83" s="12"/>
      <c r="Q83" s="12">
        <f t="shared" si="3"/>
        <v>43403599566</v>
      </c>
      <c r="T83" s="49"/>
    </row>
    <row r="84" spans="1:20">
      <c r="A84" s="256" t="s">
        <v>324</v>
      </c>
      <c r="B84" s="49"/>
      <c r="C84" s="12">
        <v>28681051</v>
      </c>
      <c r="D84" s="12"/>
      <c r="E84" s="12">
        <v>286585619014</v>
      </c>
      <c r="F84" s="12"/>
      <c r="G84" s="12">
        <v>-227674771809</v>
      </c>
      <c r="H84" s="12"/>
      <c r="I84" s="12">
        <f t="shared" si="2"/>
        <v>58910847205</v>
      </c>
      <c r="J84" s="12"/>
      <c r="K84" s="12">
        <v>28681051</v>
      </c>
      <c r="L84" s="12"/>
      <c r="M84" s="12">
        <v>286585619014</v>
      </c>
      <c r="N84" s="12"/>
      <c r="O84" s="12">
        <v>-193006088822</v>
      </c>
      <c r="P84" s="12"/>
      <c r="Q84" s="12">
        <f t="shared" si="3"/>
        <v>93579530192</v>
      </c>
      <c r="T84" s="49"/>
    </row>
    <row r="85" spans="1:20">
      <c r="A85" s="256" t="s">
        <v>82</v>
      </c>
      <c r="B85" s="49"/>
      <c r="C85" s="12">
        <v>6812368</v>
      </c>
      <c r="D85" s="12"/>
      <c r="E85" s="12">
        <v>297224378149</v>
      </c>
      <c r="F85" s="12"/>
      <c r="G85" s="12">
        <v>-197045499727</v>
      </c>
      <c r="H85" s="12"/>
      <c r="I85" s="12">
        <f t="shared" si="2"/>
        <v>100178878422</v>
      </c>
      <c r="J85" s="12"/>
      <c r="K85" s="12">
        <v>6812368</v>
      </c>
      <c r="L85" s="12"/>
      <c r="M85" s="12">
        <v>297224378149</v>
      </c>
      <c r="N85" s="12"/>
      <c r="O85" s="12">
        <v>-180194849885</v>
      </c>
      <c r="P85" s="12"/>
      <c r="Q85" s="12">
        <f t="shared" si="3"/>
        <v>117029528264</v>
      </c>
      <c r="T85" s="49"/>
    </row>
    <row r="86" spans="1:20">
      <c r="A86" s="256" t="s">
        <v>81</v>
      </c>
      <c r="B86" s="49"/>
      <c r="C86" s="12">
        <v>119218849</v>
      </c>
      <c r="D86" s="12"/>
      <c r="E86" s="12">
        <v>643537242901</v>
      </c>
      <c r="F86" s="12"/>
      <c r="G86" s="12">
        <v>-608530254290</v>
      </c>
      <c r="H86" s="12"/>
      <c r="I86" s="12">
        <f t="shared" si="2"/>
        <v>35006988611</v>
      </c>
      <c r="J86" s="12"/>
      <c r="K86" s="12">
        <v>119218849</v>
      </c>
      <c r="L86" s="12"/>
      <c r="M86" s="12">
        <v>643537242901</v>
      </c>
      <c r="N86" s="12"/>
      <c r="O86" s="12">
        <v>-511823363247</v>
      </c>
      <c r="P86" s="12"/>
      <c r="Q86" s="12">
        <f t="shared" si="3"/>
        <v>131713879654</v>
      </c>
      <c r="T86" s="49"/>
    </row>
    <row r="87" spans="1:20">
      <c r="A87" s="256" t="s">
        <v>222</v>
      </c>
      <c r="B87" s="49"/>
      <c r="C87" s="12">
        <v>11780560</v>
      </c>
      <c r="D87" s="12"/>
      <c r="E87" s="12">
        <v>319941512945</v>
      </c>
      <c r="F87" s="12"/>
      <c r="G87" s="12">
        <v>-264843803653</v>
      </c>
      <c r="H87" s="12"/>
      <c r="I87" s="12">
        <f t="shared" si="2"/>
        <v>55097709292</v>
      </c>
      <c r="J87" s="12"/>
      <c r="K87" s="12">
        <v>11780560</v>
      </c>
      <c r="L87" s="12"/>
      <c r="M87" s="12">
        <v>319941512945</v>
      </c>
      <c r="N87" s="12"/>
      <c r="O87" s="12">
        <v>-241389764122</v>
      </c>
      <c r="P87" s="12"/>
      <c r="Q87" s="12">
        <f t="shared" si="3"/>
        <v>78551748823</v>
      </c>
      <c r="T87" s="49"/>
    </row>
    <row r="88" spans="1:20">
      <c r="A88" s="256" t="s">
        <v>86</v>
      </c>
      <c r="B88" s="49"/>
      <c r="C88" s="12">
        <v>81365818</v>
      </c>
      <c r="D88" s="12"/>
      <c r="E88" s="12">
        <v>255693636342</v>
      </c>
      <c r="F88" s="12"/>
      <c r="G88" s="12">
        <v>-227295494825</v>
      </c>
      <c r="H88" s="12"/>
      <c r="I88" s="12">
        <f t="shared" si="2"/>
        <v>28398141517</v>
      </c>
      <c r="J88" s="12"/>
      <c r="K88" s="12">
        <v>81365818</v>
      </c>
      <c r="L88" s="12"/>
      <c r="M88" s="12">
        <v>255693636342</v>
      </c>
      <c r="N88" s="12"/>
      <c r="O88" s="12">
        <v>-207844840609</v>
      </c>
      <c r="P88" s="12"/>
      <c r="Q88" s="12">
        <f t="shared" si="3"/>
        <v>47848795733</v>
      </c>
      <c r="T88" s="49"/>
    </row>
    <row r="89" spans="1:20">
      <c r="A89" s="256" t="s">
        <v>228</v>
      </c>
      <c r="B89" s="49"/>
      <c r="C89" s="12">
        <v>149340866</v>
      </c>
      <c r="D89" s="12"/>
      <c r="E89" s="12">
        <v>710850453927</v>
      </c>
      <c r="F89" s="12"/>
      <c r="G89" s="12">
        <v>-640149537263</v>
      </c>
      <c r="H89" s="12"/>
      <c r="I89" s="12">
        <f t="shared" si="2"/>
        <v>70700916664</v>
      </c>
      <c r="J89" s="12"/>
      <c r="K89" s="12">
        <v>149340866</v>
      </c>
      <c r="L89" s="12"/>
      <c r="M89" s="12">
        <v>710850453927</v>
      </c>
      <c r="N89" s="12"/>
      <c r="O89" s="12">
        <v>-640149537263</v>
      </c>
      <c r="P89" s="12"/>
      <c r="Q89" s="12">
        <f t="shared" si="3"/>
        <v>70700916664</v>
      </c>
      <c r="T89" s="49"/>
    </row>
    <row r="90" spans="1:20">
      <c r="A90" s="256" t="s">
        <v>230</v>
      </c>
      <c r="B90" s="49"/>
      <c r="C90" s="12">
        <v>1715925</v>
      </c>
      <c r="D90" s="12"/>
      <c r="E90" s="12">
        <v>53991377135</v>
      </c>
      <c r="F90" s="12"/>
      <c r="G90" s="12">
        <v>-71222305441</v>
      </c>
      <c r="H90" s="12"/>
      <c r="I90" s="12">
        <f t="shared" si="2"/>
        <v>-17230928306</v>
      </c>
      <c r="J90" s="12"/>
      <c r="K90" s="12">
        <v>1715925</v>
      </c>
      <c r="L90" s="12"/>
      <c r="M90" s="12">
        <v>53991377135</v>
      </c>
      <c r="N90" s="12"/>
      <c r="O90" s="12">
        <v>-63913150276</v>
      </c>
      <c r="P90" s="12"/>
      <c r="Q90" s="12">
        <f t="shared" si="3"/>
        <v>-9921773141</v>
      </c>
      <c r="T90" s="49"/>
    </row>
    <row r="91" spans="1:20">
      <c r="A91" s="256" t="s">
        <v>107</v>
      </c>
      <c r="B91" s="49"/>
      <c r="C91" s="12">
        <v>36041407</v>
      </c>
      <c r="D91" s="12"/>
      <c r="E91" s="12">
        <v>111472669186</v>
      </c>
      <c r="F91" s="12"/>
      <c r="G91" s="12">
        <v>-107773641133</v>
      </c>
      <c r="H91" s="12"/>
      <c r="I91" s="12">
        <f t="shared" si="2"/>
        <v>3699028053</v>
      </c>
      <c r="J91" s="12"/>
      <c r="K91" s="12">
        <v>36041407</v>
      </c>
      <c r="L91" s="12"/>
      <c r="M91" s="12">
        <v>111472669186</v>
      </c>
      <c r="N91" s="12"/>
      <c r="O91" s="12">
        <v>-103938304200</v>
      </c>
      <c r="P91" s="12"/>
      <c r="Q91" s="12">
        <f t="shared" si="3"/>
        <v>7534364986</v>
      </c>
      <c r="T91" s="49"/>
    </row>
    <row r="92" spans="1:20">
      <c r="A92" s="256" t="s">
        <v>234</v>
      </c>
      <c r="B92" s="49"/>
      <c r="C92" s="12">
        <v>0</v>
      </c>
      <c r="D92" s="12"/>
      <c r="E92" s="12">
        <v>0</v>
      </c>
      <c r="F92" s="12"/>
      <c r="G92" s="12">
        <v>-1228055388</v>
      </c>
      <c r="H92" s="12"/>
      <c r="I92" s="12">
        <f t="shared" si="2"/>
        <v>-1228055388</v>
      </c>
      <c r="J92" s="12"/>
      <c r="K92" s="12">
        <v>0</v>
      </c>
      <c r="L92" s="12"/>
      <c r="M92" s="12">
        <v>0</v>
      </c>
      <c r="N92" s="12"/>
      <c r="O92" s="12">
        <v>0</v>
      </c>
      <c r="P92" s="12"/>
      <c r="Q92" s="12">
        <f t="shared" si="3"/>
        <v>0</v>
      </c>
      <c r="T92" s="49"/>
    </row>
    <row r="93" spans="1:20">
      <c r="A93" s="256" t="s">
        <v>339</v>
      </c>
      <c r="B93" s="49"/>
      <c r="C93" s="12">
        <v>29131482</v>
      </c>
      <c r="D93" s="12"/>
      <c r="E93" s="12">
        <v>250617583238</v>
      </c>
      <c r="F93" s="12"/>
      <c r="G93" s="12">
        <v>-236164435417</v>
      </c>
      <c r="H93" s="12"/>
      <c r="I93" s="12">
        <f t="shared" si="2"/>
        <v>14453147821</v>
      </c>
      <c r="J93" s="12"/>
      <c r="K93" s="12">
        <v>29131482</v>
      </c>
      <c r="L93" s="12"/>
      <c r="M93" s="12">
        <v>250617583238</v>
      </c>
      <c r="N93" s="12"/>
      <c r="O93" s="12">
        <v>-215825775255</v>
      </c>
      <c r="P93" s="12"/>
      <c r="Q93" s="12">
        <f t="shared" si="3"/>
        <v>34791807983</v>
      </c>
      <c r="T93" s="49"/>
    </row>
    <row r="94" spans="1:20">
      <c r="A94" s="256" t="s">
        <v>238</v>
      </c>
      <c r="B94" s="49"/>
      <c r="C94" s="12">
        <v>19245373</v>
      </c>
      <c r="D94" s="12"/>
      <c r="E94" s="12">
        <v>634580226246</v>
      </c>
      <c r="F94" s="12"/>
      <c r="G94" s="12">
        <v>-594859285211</v>
      </c>
      <c r="H94" s="12"/>
      <c r="I94" s="12">
        <f t="shared" si="2"/>
        <v>39720941035</v>
      </c>
      <c r="J94" s="12"/>
      <c r="K94" s="12">
        <v>19245373</v>
      </c>
      <c r="L94" s="12"/>
      <c r="M94" s="12">
        <v>634580226246</v>
      </c>
      <c r="N94" s="12"/>
      <c r="O94" s="12">
        <v>-432502729152</v>
      </c>
      <c r="P94" s="12"/>
      <c r="Q94" s="12">
        <f t="shared" si="3"/>
        <v>202077497094</v>
      </c>
      <c r="T94" s="49"/>
    </row>
    <row r="95" spans="1:20">
      <c r="A95" s="256" t="s">
        <v>240</v>
      </c>
      <c r="B95" s="49"/>
      <c r="C95" s="12">
        <v>552487</v>
      </c>
      <c r="D95" s="12"/>
      <c r="E95" s="12">
        <v>126424155294</v>
      </c>
      <c r="F95" s="12"/>
      <c r="G95" s="12">
        <v>-237479690968</v>
      </c>
      <c r="H95" s="12"/>
      <c r="I95" s="12">
        <f t="shared" si="2"/>
        <v>-111055535674</v>
      </c>
      <c r="J95" s="12"/>
      <c r="K95" s="12">
        <v>552487</v>
      </c>
      <c r="L95" s="12"/>
      <c r="M95" s="12">
        <v>126424155294</v>
      </c>
      <c r="N95" s="12"/>
      <c r="O95" s="12">
        <v>-81545031223</v>
      </c>
      <c r="P95" s="12"/>
      <c r="Q95" s="12">
        <f t="shared" si="3"/>
        <v>44879124071</v>
      </c>
      <c r="T95" s="49"/>
    </row>
    <row r="96" spans="1:20">
      <c r="A96" s="256" t="s">
        <v>345</v>
      </c>
      <c r="B96" s="49"/>
      <c r="C96" s="12">
        <v>9823878</v>
      </c>
      <c r="D96" s="12"/>
      <c r="E96" s="12">
        <v>122336639761</v>
      </c>
      <c r="F96" s="12"/>
      <c r="G96" s="12">
        <v>-117135075757</v>
      </c>
      <c r="H96" s="12"/>
      <c r="I96" s="12">
        <f t="shared" si="2"/>
        <v>5201564004</v>
      </c>
      <c r="J96" s="12"/>
      <c r="K96" s="12">
        <v>9823878</v>
      </c>
      <c r="L96" s="12"/>
      <c r="M96" s="12">
        <v>122336639761</v>
      </c>
      <c r="N96" s="12"/>
      <c r="O96" s="12">
        <v>-104296056448</v>
      </c>
      <c r="P96" s="12"/>
      <c r="Q96" s="12">
        <f t="shared" si="3"/>
        <v>18040583313</v>
      </c>
      <c r="T96" s="49"/>
    </row>
    <row r="97" spans="1:20">
      <c r="A97" s="256" t="s">
        <v>245</v>
      </c>
      <c r="B97" s="49"/>
      <c r="C97" s="12">
        <v>19711382</v>
      </c>
      <c r="D97" s="12"/>
      <c r="E97" s="12">
        <v>327222287781</v>
      </c>
      <c r="F97" s="12"/>
      <c r="G97" s="12">
        <v>-325927987482</v>
      </c>
      <c r="H97" s="12"/>
      <c r="I97" s="12">
        <f t="shared" si="2"/>
        <v>1294300299</v>
      </c>
      <c r="J97" s="12"/>
      <c r="K97" s="12">
        <v>19711382</v>
      </c>
      <c r="L97" s="12"/>
      <c r="M97" s="12">
        <v>327222287781</v>
      </c>
      <c r="N97" s="12"/>
      <c r="O97" s="12">
        <v>-277446802655</v>
      </c>
      <c r="P97" s="12"/>
      <c r="Q97" s="12">
        <f t="shared" si="3"/>
        <v>49775485126</v>
      </c>
      <c r="T97" s="49"/>
    </row>
    <row r="98" spans="1:20">
      <c r="A98" s="256" t="s">
        <v>346</v>
      </c>
      <c r="B98" s="49"/>
      <c r="C98" s="12">
        <v>0</v>
      </c>
      <c r="D98" s="12"/>
      <c r="E98" s="12">
        <v>0</v>
      </c>
      <c r="F98" s="12"/>
      <c r="G98" s="12">
        <v>-19820932347</v>
      </c>
      <c r="H98" s="12"/>
      <c r="I98" s="12">
        <f t="shared" si="2"/>
        <v>-19820932347</v>
      </c>
      <c r="J98" s="12"/>
      <c r="K98" s="12">
        <v>0</v>
      </c>
      <c r="L98" s="12"/>
      <c r="M98" s="12">
        <v>0</v>
      </c>
      <c r="N98" s="12"/>
      <c r="O98" s="12">
        <v>0</v>
      </c>
      <c r="P98" s="12"/>
      <c r="Q98" s="12">
        <f t="shared" si="3"/>
        <v>0</v>
      </c>
      <c r="T98" s="49"/>
    </row>
    <row r="99" spans="1:20">
      <c r="A99" s="256" t="s">
        <v>90</v>
      </c>
      <c r="B99" s="49"/>
      <c r="C99" s="12">
        <v>26208516</v>
      </c>
      <c r="D99" s="12"/>
      <c r="E99" s="12">
        <v>115206244081</v>
      </c>
      <c r="F99" s="12"/>
      <c r="G99" s="12">
        <v>-108730768964</v>
      </c>
      <c r="H99" s="12"/>
      <c r="I99" s="12">
        <f t="shared" si="2"/>
        <v>6475475117</v>
      </c>
      <c r="J99" s="12"/>
      <c r="K99" s="12">
        <v>26208516</v>
      </c>
      <c r="L99" s="12"/>
      <c r="M99" s="12">
        <v>115206244081</v>
      </c>
      <c r="N99" s="12"/>
      <c r="O99" s="12">
        <v>-107310557783</v>
      </c>
      <c r="P99" s="12"/>
      <c r="Q99" s="12">
        <f t="shared" si="3"/>
        <v>7895686298</v>
      </c>
      <c r="T99" s="49"/>
    </row>
    <row r="100" spans="1:20">
      <c r="A100" s="256" t="s">
        <v>92</v>
      </c>
      <c r="B100" s="49"/>
      <c r="C100" s="12">
        <v>183242600</v>
      </c>
      <c r="D100" s="12"/>
      <c r="E100" s="12">
        <v>346196960477</v>
      </c>
      <c r="F100" s="12"/>
      <c r="G100" s="12">
        <v>-311831821016</v>
      </c>
      <c r="H100" s="12"/>
      <c r="I100" s="12">
        <f t="shared" si="2"/>
        <v>34365139461</v>
      </c>
      <c r="J100" s="12"/>
      <c r="K100" s="12">
        <v>183242600</v>
      </c>
      <c r="L100" s="12"/>
      <c r="M100" s="12">
        <v>346196960477</v>
      </c>
      <c r="N100" s="12"/>
      <c r="O100" s="12">
        <v>-304194351902</v>
      </c>
      <c r="P100" s="12"/>
      <c r="Q100" s="12">
        <f t="shared" si="3"/>
        <v>42002608575</v>
      </c>
      <c r="T100" s="49"/>
    </row>
    <row r="101" spans="1:20">
      <c r="A101" s="256" t="s">
        <v>247</v>
      </c>
      <c r="B101" s="49"/>
      <c r="C101" s="12">
        <v>5988183</v>
      </c>
      <c r="D101" s="12"/>
      <c r="E101" s="12">
        <v>107132355051</v>
      </c>
      <c r="F101" s="12"/>
      <c r="G101" s="12">
        <v>-109022793142</v>
      </c>
      <c r="H101" s="12"/>
      <c r="I101" s="12">
        <f t="shared" si="2"/>
        <v>-1890438091</v>
      </c>
      <c r="J101" s="12"/>
      <c r="K101" s="12">
        <v>5988183</v>
      </c>
      <c r="L101" s="12"/>
      <c r="M101" s="12">
        <v>107132355051</v>
      </c>
      <c r="N101" s="12"/>
      <c r="O101" s="12">
        <v>-128098947260</v>
      </c>
      <c r="P101" s="12"/>
      <c r="Q101" s="12">
        <f t="shared" si="3"/>
        <v>-20966592209</v>
      </c>
      <c r="T101" s="49"/>
    </row>
    <row r="102" spans="1:20">
      <c r="A102" s="256" t="s">
        <v>249</v>
      </c>
      <c r="B102" s="49"/>
      <c r="C102" s="12">
        <v>13197489</v>
      </c>
      <c r="D102" s="12"/>
      <c r="E102" s="12">
        <v>104632824560</v>
      </c>
      <c r="F102" s="12"/>
      <c r="G102" s="12">
        <v>-74906102188</v>
      </c>
      <c r="H102" s="12"/>
      <c r="I102" s="12">
        <f t="shared" si="2"/>
        <v>29726722372</v>
      </c>
      <c r="J102" s="12"/>
      <c r="K102" s="12">
        <v>13197489</v>
      </c>
      <c r="L102" s="12"/>
      <c r="M102" s="12">
        <v>104632824560</v>
      </c>
      <c r="N102" s="12"/>
      <c r="O102" s="12">
        <v>-51563198241</v>
      </c>
      <c r="P102" s="12"/>
      <c r="Q102" s="12">
        <f t="shared" si="3"/>
        <v>53069626319</v>
      </c>
      <c r="T102" s="49"/>
    </row>
    <row r="103" spans="1:20">
      <c r="A103" s="256" t="s">
        <v>251</v>
      </c>
      <c r="B103" s="49"/>
      <c r="C103" s="12">
        <v>27230332</v>
      </c>
      <c r="D103" s="12"/>
      <c r="E103" s="12">
        <v>387734726012</v>
      </c>
      <c r="F103" s="12"/>
      <c r="G103" s="12">
        <v>-266956034356</v>
      </c>
      <c r="H103" s="12"/>
      <c r="I103" s="12">
        <f t="shared" si="2"/>
        <v>120778691656</v>
      </c>
      <c r="J103" s="12"/>
      <c r="K103" s="12">
        <v>27230332</v>
      </c>
      <c r="L103" s="12"/>
      <c r="M103" s="12">
        <v>387734726012</v>
      </c>
      <c r="N103" s="12"/>
      <c r="O103" s="12">
        <v>-193155221197</v>
      </c>
      <c r="P103" s="12"/>
      <c r="Q103" s="12">
        <f t="shared" si="3"/>
        <v>194579504815</v>
      </c>
      <c r="T103" s="49"/>
    </row>
    <row r="104" spans="1:20">
      <c r="A104" s="256" t="s">
        <v>252</v>
      </c>
      <c r="B104" s="49"/>
      <c r="C104" s="12">
        <v>480350</v>
      </c>
      <c r="D104" s="12"/>
      <c r="E104" s="12">
        <v>5252538580</v>
      </c>
      <c r="F104" s="12"/>
      <c r="G104" s="12">
        <v>-5331640210</v>
      </c>
      <c r="H104" s="12"/>
      <c r="I104" s="12">
        <f t="shared" si="2"/>
        <v>-79101630</v>
      </c>
      <c r="J104" s="12"/>
      <c r="K104" s="12">
        <v>480350</v>
      </c>
      <c r="L104" s="12"/>
      <c r="M104" s="12">
        <v>5252538580</v>
      </c>
      <c r="N104" s="12"/>
      <c r="O104" s="12">
        <v>-5331640210</v>
      </c>
      <c r="P104" s="12"/>
      <c r="Q104" s="12">
        <f t="shared" si="3"/>
        <v>-79101630</v>
      </c>
      <c r="T104" s="49"/>
    </row>
    <row r="105" spans="1:20">
      <c r="A105" s="256" t="s">
        <v>370</v>
      </c>
      <c r="B105" s="49"/>
      <c r="C105" s="12">
        <v>20377978</v>
      </c>
      <c r="D105" s="12"/>
      <c r="E105" s="12">
        <v>320292026687</v>
      </c>
      <c r="F105" s="12"/>
      <c r="G105" s="12">
        <v>-333799078609</v>
      </c>
      <c r="H105" s="12"/>
      <c r="I105" s="12">
        <f t="shared" si="2"/>
        <v>-13507051922</v>
      </c>
      <c r="J105" s="12"/>
      <c r="K105" s="12">
        <v>20377978</v>
      </c>
      <c r="L105" s="12"/>
      <c r="M105" s="12">
        <v>320292026687</v>
      </c>
      <c r="N105" s="12"/>
      <c r="O105" s="12">
        <v>-333799078609</v>
      </c>
      <c r="P105" s="12"/>
      <c r="Q105" s="12">
        <f t="shared" si="3"/>
        <v>-13507051922</v>
      </c>
      <c r="T105" s="49"/>
    </row>
    <row r="106" spans="1:20">
      <c r="A106" s="256" t="s">
        <v>371</v>
      </c>
      <c r="B106" s="49"/>
      <c r="C106" s="12">
        <v>400000</v>
      </c>
      <c r="D106" s="12"/>
      <c r="E106" s="12">
        <v>25179843520</v>
      </c>
      <c r="F106" s="12"/>
      <c r="G106" s="12">
        <v>-17691002752</v>
      </c>
      <c r="H106" s="12"/>
      <c r="I106" s="12">
        <f t="shared" si="2"/>
        <v>7488840768</v>
      </c>
      <c r="J106" s="12"/>
      <c r="K106" s="12">
        <v>400000</v>
      </c>
      <c r="L106" s="12"/>
      <c r="M106" s="12">
        <v>25179843520</v>
      </c>
      <c r="N106" s="12"/>
      <c r="O106" s="12">
        <v>-17691002752</v>
      </c>
      <c r="P106" s="12"/>
      <c r="Q106" s="12">
        <f t="shared" si="3"/>
        <v>7488840768</v>
      </c>
      <c r="T106" s="49"/>
    </row>
    <row r="107" spans="1:20">
      <c r="A107" s="256" t="s">
        <v>254</v>
      </c>
      <c r="B107" s="49"/>
      <c r="C107" s="12">
        <v>1540162</v>
      </c>
      <c r="D107" s="12"/>
      <c r="E107" s="12">
        <v>36601744322</v>
      </c>
      <c r="F107" s="12"/>
      <c r="G107" s="12">
        <v>-37671523906</v>
      </c>
      <c r="H107" s="12"/>
      <c r="I107" s="12">
        <f t="shared" si="2"/>
        <v>-1069779584</v>
      </c>
      <c r="J107" s="12"/>
      <c r="K107" s="12">
        <v>1540162</v>
      </c>
      <c r="L107" s="12"/>
      <c r="M107" s="12">
        <v>36601744322</v>
      </c>
      <c r="N107" s="12"/>
      <c r="O107" s="12">
        <v>-45409401752</v>
      </c>
      <c r="P107" s="12"/>
      <c r="Q107" s="12">
        <f t="shared" si="3"/>
        <v>-8807657430</v>
      </c>
      <c r="T107" s="49"/>
    </row>
    <row r="108" spans="1:20">
      <c r="A108" s="256" t="s">
        <v>256</v>
      </c>
      <c r="B108" s="49"/>
      <c r="C108" s="12">
        <v>5964016</v>
      </c>
      <c r="D108" s="12"/>
      <c r="E108" s="12">
        <v>52373540288</v>
      </c>
      <c r="F108" s="12"/>
      <c r="G108" s="12">
        <v>-44325177033</v>
      </c>
      <c r="H108" s="12"/>
      <c r="I108" s="12">
        <f t="shared" si="2"/>
        <v>8048363255</v>
      </c>
      <c r="J108" s="12"/>
      <c r="K108" s="12">
        <v>5964016</v>
      </c>
      <c r="L108" s="12"/>
      <c r="M108" s="12">
        <v>52373540288</v>
      </c>
      <c r="N108" s="12"/>
      <c r="O108" s="12">
        <v>-35215468824</v>
      </c>
      <c r="P108" s="12"/>
      <c r="Q108" s="12">
        <f t="shared" si="3"/>
        <v>17158071464</v>
      </c>
      <c r="T108" s="49"/>
    </row>
    <row r="109" spans="1:20">
      <c r="A109" s="256" t="s">
        <v>357</v>
      </c>
      <c r="B109" s="49"/>
      <c r="C109" s="12">
        <v>7235019</v>
      </c>
      <c r="D109" s="12"/>
      <c r="E109" s="12">
        <v>73226741495</v>
      </c>
      <c r="F109" s="12"/>
      <c r="G109" s="12">
        <v>-60862723430</v>
      </c>
      <c r="H109" s="12"/>
      <c r="I109" s="12">
        <f t="shared" si="2"/>
        <v>12364018065</v>
      </c>
      <c r="J109" s="12"/>
      <c r="K109" s="12">
        <v>7235019</v>
      </c>
      <c r="L109" s="12"/>
      <c r="M109" s="12">
        <v>73226741495</v>
      </c>
      <c r="N109" s="12"/>
      <c r="O109" s="12">
        <v>-60574904188</v>
      </c>
      <c r="P109" s="12"/>
      <c r="Q109" s="12">
        <f t="shared" si="3"/>
        <v>12651837307</v>
      </c>
      <c r="T109" s="49"/>
    </row>
    <row r="110" spans="1:20">
      <c r="A110" s="256" t="s">
        <v>355</v>
      </c>
      <c r="B110" s="49"/>
      <c r="C110" s="12">
        <v>0</v>
      </c>
      <c r="D110" s="12"/>
      <c r="E110" s="12">
        <v>0</v>
      </c>
      <c r="F110" s="12"/>
      <c r="G110" s="12">
        <v>-625818747</v>
      </c>
      <c r="H110" s="12"/>
      <c r="I110" s="12">
        <f t="shared" si="2"/>
        <v>-625818747</v>
      </c>
      <c r="J110" s="12"/>
      <c r="K110" s="12">
        <v>0</v>
      </c>
      <c r="L110" s="12"/>
      <c r="M110" s="12">
        <v>0</v>
      </c>
      <c r="N110" s="12"/>
      <c r="O110" s="12">
        <v>0</v>
      </c>
      <c r="P110" s="12"/>
      <c r="Q110" s="12">
        <f t="shared" si="3"/>
        <v>0</v>
      </c>
      <c r="T110" s="49"/>
    </row>
    <row r="111" spans="1:20">
      <c r="A111" s="256" t="s">
        <v>344</v>
      </c>
      <c r="B111" s="49"/>
      <c r="C111" s="12">
        <v>412346</v>
      </c>
      <c r="D111" s="12"/>
      <c r="E111" s="12">
        <v>3031864973</v>
      </c>
      <c r="F111" s="12"/>
      <c r="G111" s="12">
        <v>-2839560447</v>
      </c>
      <c r="H111" s="12"/>
      <c r="I111" s="12">
        <f t="shared" si="2"/>
        <v>192304526</v>
      </c>
      <c r="J111" s="12"/>
      <c r="K111" s="12">
        <v>412346</v>
      </c>
      <c r="L111" s="12"/>
      <c r="M111" s="12">
        <v>3031864973</v>
      </c>
      <c r="N111" s="12"/>
      <c r="O111" s="12">
        <v>-2344204180</v>
      </c>
      <c r="P111" s="12"/>
      <c r="Q111" s="12">
        <f t="shared" si="3"/>
        <v>687660793</v>
      </c>
      <c r="T111" s="49"/>
    </row>
    <row r="112" spans="1:20">
      <c r="A112" s="256" t="s">
        <v>356</v>
      </c>
      <c r="B112" s="49"/>
      <c r="C112" s="12">
        <v>1754378</v>
      </c>
      <c r="D112" s="12"/>
      <c r="E112" s="12">
        <v>11437165448</v>
      </c>
      <c r="F112" s="12"/>
      <c r="G112" s="12">
        <v>-10182524066</v>
      </c>
      <c r="H112" s="12"/>
      <c r="I112" s="12">
        <f t="shared" si="2"/>
        <v>1254641382</v>
      </c>
      <c r="J112" s="12"/>
      <c r="K112" s="12">
        <v>1754378</v>
      </c>
      <c r="L112" s="12"/>
      <c r="M112" s="12">
        <v>11437165448</v>
      </c>
      <c r="N112" s="12"/>
      <c r="O112" s="12">
        <v>-7755518129</v>
      </c>
      <c r="P112" s="12"/>
      <c r="Q112" s="12">
        <v>3686252103</v>
      </c>
      <c r="T112" s="49"/>
    </row>
    <row r="113" spans="1:20">
      <c r="A113" s="256" t="s">
        <v>340</v>
      </c>
      <c r="B113" s="49"/>
      <c r="C113" s="12">
        <v>0</v>
      </c>
      <c r="D113" s="12"/>
      <c r="E113" s="12">
        <v>0</v>
      </c>
      <c r="F113" s="12"/>
      <c r="G113" s="12">
        <v>688964652</v>
      </c>
      <c r="H113" s="12"/>
      <c r="I113" s="12">
        <f>E113+G113</f>
        <v>688964652</v>
      </c>
      <c r="J113" s="12"/>
      <c r="K113" s="12">
        <v>0</v>
      </c>
      <c r="L113" s="12"/>
      <c r="M113" s="12">
        <v>0</v>
      </c>
      <c r="N113" s="12"/>
      <c r="O113" s="12">
        <v>0</v>
      </c>
      <c r="P113" s="12"/>
      <c r="Q113" s="12">
        <f t="shared" si="3"/>
        <v>0</v>
      </c>
      <c r="T113" s="49"/>
    </row>
    <row r="114" spans="1:20">
      <c r="A114" s="256" t="s">
        <v>360</v>
      </c>
      <c r="B114" s="49"/>
      <c r="C114" s="12">
        <v>811</v>
      </c>
      <c r="D114" s="12"/>
      <c r="E114" s="12">
        <v>3657731328</v>
      </c>
      <c r="F114" s="12"/>
      <c r="G114" s="12">
        <f>-(E114-I114)</f>
        <v>-2669893063</v>
      </c>
      <c r="H114" s="12"/>
      <c r="I114" s="12">
        <v>987838265</v>
      </c>
      <c r="J114" s="12"/>
      <c r="K114" s="12"/>
      <c r="L114" s="12"/>
      <c r="M114" s="12">
        <v>3657731328</v>
      </c>
      <c r="N114" s="12"/>
      <c r="O114" s="12">
        <f>-(M114-Q114)</f>
        <v>-1882865533</v>
      </c>
      <c r="P114" s="12"/>
      <c r="Q114" s="12">
        <v>1774865795</v>
      </c>
      <c r="R114" s="52"/>
      <c r="T114" s="49"/>
    </row>
    <row r="115" spans="1:20" ht="23.25" thickBot="1">
      <c r="A115" s="257"/>
      <c r="B115" s="257"/>
      <c r="C115" s="257"/>
      <c r="D115" s="257"/>
      <c r="E115" s="63">
        <f>SUM(E7:E114)</f>
        <v>25454803864369</v>
      </c>
      <c r="F115" s="12"/>
      <c r="G115" s="63">
        <f>SUM(G7:G114)</f>
        <v>-23151529773078</v>
      </c>
      <c r="H115" s="12"/>
      <c r="I115" s="63">
        <f>SUM(I7:I114)</f>
        <v>2304261929556</v>
      </c>
      <c r="J115" s="27"/>
      <c r="K115" s="12"/>
      <c r="L115" s="27"/>
      <c r="M115" s="63">
        <f>SUM(M7:M114)</f>
        <v>25454803864369</v>
      </c>
      <c r="N115" s="12"/>
      <c r="O115" s="63">
        <f>SUM(O7:O114)</f>
        <v>-18389354524576</v>
      </c>
      <c r="P115" s="12"/>
      <c r="Q115" s="63">
        <f>SUM(Q7:Q114)</f>
        <v>7065453944577</v>
      </c>
    </row>
    <row r="116" spans="1:20" ht="23.25" thickTop="1">
      <c r="A116" s="48"/>
      <c r="B116" s="48"/>
      <c r="C116" s="124"/>
      <c r="D116" s="48"/>
      <c r="E116" s="45"/>
      <c r="F116" s="27"/>
      <c r="G116" s="45"/>
      <c r="H116" s="27"/>
      <c r="I116" s="45"/>
      <c r="J116" s="27"/>
      <c r="K116" s="124"/>
      <c r="L116" s="27"/>
      <c r="M116" s="45"/>
      <c r="N116" s="27"/>
      <c r="O116" s="45"/>
      <c r="P116" s="27"/>
      <c r="Q116" s="45"/>
    </row>
    <row r="117" spans="1:20" ht="22.5">
      <c r="A117" s="48"/>
      <c r="B117" s="48"/>
      <c r="C117" s="124"/>
      <c r="D117" s="48"/>
      <c r="E117" s="45"/>
      <c r="F117" s="27"/>
      <c r="G117" s="45"/>
      <c r="H117" s="27"/>
      <c r="I117" s="45"/>
      <c r="J117" s="27"/>
      <c r="K117" s="124"/>
      <c r="L117" s="27"/>
      <c r="M117" s="45"/>
      <c r="N117" s="27"/>
      <c r="O117" s="45"/>
      <c r="P117" s="27"/>
      <c r="Q117" s="45"/>
    </row>
    <row r="118" spans="1:20">
      <c r="A118" s="48"/>
      <c r="B118" s="48"/>
    </row>
    <row r="119" spans="1:20" ht="18">
      <c r="A119" s="352" t="s">
        <v>40</v>
      </c>
      <c r="B119" s="353"/>
      <c r="C119" s="353"/>
      <c r="D119" s="353"/>
      <c r="E119" s="353"/>
      <c r="F119" s="353"/>
      <c r="G119" s="353"/>
      <c r="H119" s="353"/>
      <c r="I119" s="353"/>
      <c r="J119" s="353"/>
      <c r="K119" s="353"/>
      <c r="L119" s="353"/>
      <c r="M119" s="353"/>
      <c r="N119" s="353"/>
      <c r="O119" s="353"/>
      <c r="P119" s="353"/>
      <c r="Q119" s="354"/>
    </row>
    <row r="120" spans="1:20">
      <c r="Q120" s="252"/>
    </row>
    <row r="121" spans="1:20" ht="24">
      <c r="C121" s="163"/>
      <c r="D121" s="163"/>
      <c r="E121" s="164"/>
      <c r="F121" s="164"/>
      <c r="G121" s="164"/>
      <c r="H121" s="163"/>
      <c r="I121" s="164"/>
      <c r="J121" s="163"/>
      <c r="K121" s="164"/>
      <c r="L121" s="164"/>
      <c r="M121" s="164"/>
      <c r="N121" s="164"/>
      <c r="O121" s="164"/>
      <c r="P121" s="163"/>
      <c r="Q121" s="164"/>
    </row>
    <row r="122" spans="1:20" ht="23.25" thickBot="1">
      <c r="E122" s="116"/>
      <c r="I122" s="253"/>
      <c r="Q122" s="63"/>
    </row>
    <row r="123" spans="1:20" ht="24.75" thickTop="1">
      <c r="E123" s="28"/>
      <c r="Q123" s="258"/>
    </row>
    <row r="124" spans="1:20" ht="24">
      <c r="E124" s="28"/>
    </row>
    <row r="127" spans="1:20">
      <c r="I127" s="12"/>
    </row>
  </sheetData>
  <autoFilter ref="A6:Q6" xr:uid="{00000000-0009-0000-0000-000008000000}">
    <sortState xmlns:xlrd2="http://schemas.microsoft.com/office/spreadsheetml/2017/richdata2" ref="A7:Q32">
      <sortCondition descending="1" ref="Q6"/>
    </sortState>
  </autoFilter>
  <mergeCells count="7">
    <mergeCell ref="A119:Q119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CB34-F618-4DAE-BB6E-C4DCB5B42031}">
  <sheetPr>
    <tabColor rgb="FF00B050"/>
    <pageSetUpPr fitToPage="1"/>
  </sheetPr>
  <dimension ref="A1:X126"/>
  <sheetViews>
    <sheetView rightToLeft="1" view="pageBreakPreview" topLeftCell="A103" zoomScale="40" zoomScaleNormal="100" zoomScaleSheetLayoutView="40" workbookViewId="0">
      <selection activeCell="A117" sqref="A117:XFD118"/>
    </sheetView>
  </sheetViews>
  <sheetFormatPr defaultColWidth="9.140625" defaultRowHeight="30.75"/>
  <cols>
    <col min="1" max="1" width="55.42578125" style="143" bestFit="1" customWidth="1"/>
    <col min="2" max="2" width="1.85546875" style="143" customWidth="1"/>
    <col min="3" max="3" width="22.5703125" style="4" customWidth="1"/>
    <col min="4" max="4" width="1.140625" style="4" customWidth="1"/>
    <col min="5" max="5" width="30" style="4" bestFit="1" customWidth="1"/>
    <col min="6" max="6" width="1.42578125" style="4" customWidth="1"/>
    <col min="7" max="7" width="30" style="4" bestFit="1" customWidth="1"/>
    <col min="8" max="8" width="1.5703125" style="4" customWidth="1"/>
    <col min="9" max="9" width="18.85546875" style="4" bestFit="1" customWidth="1"/>
    <col min="10" max="10" width="28.42578125" style="4" bestFit="1" customWidth="1"/>
    <col min="11" max="11" width="1.42578125" style="4" customWidth="1"/>
    <col min="12" max="12" width="22.28515625" style="4" bestFit="1" customWidth="1"/>
    <col min="13" max="13" width="34.85546875" style="4" bestFit="1" customWidth="1"/>
    <col min="14" max="14" width="1.140625" style="4" customWidth="1"/>
    <col min="15" max="15" width="29.28515625" style="4" bestFit="1" customWidth="1"/>
    <col min="16" max="16" width="1.42578125" style="4" customWidth="1"/>
    <col min="17" max="17" width="27.42578125" style="4" bestFit="1" customWidth="1"/>
    <col min="18" max="18" width="1.5703125" style="4" customWidth="1"/>
    <col min="19" max="19" width="40.42578125" style="4" bestFit="1" customWidth="1"/>
    <col min="20" max="20" width="1.85546875" style="4" customWidth="1"/>
    <col min="21" max="21" width="40.42578125" style="4" bestFit="1" customWidth="1"/>
    <col min="22" max="22" width="1.5703125" style="143" customWidth="1"/>
    <col min="23" max="23" width="23.5703125" style="202" bestFit="1" customWidth="1"/>
    <col min="24" max="24" width="29.28515625" style="203" bestFit="1" customWidth="1"/>
    <col min="25" max="25" width="17.140625" style="143" bestFit="1" customWidth="1"/>
    <col min="26" max="26" width="22.85546875" style="143" bestFit="1" customWidth="1"/>
    <col min="27" max="27" width="18.85546875" style="143" bestFit="1" customWidth="1"/>
    <col min="28" max="33" width="9.140625" style="143"/>
    <col min="34" max="34" width="17.140625" style="143" bestFit="1" customWidth="1"/>
    <col min="35" max="16384" width="9.140625" style="143"/>
  </cols>
  <sheetData>
    <row r="1" spans="1:24" ht="31.5">
      <c r="A1" s="275" t="s">
        <v>121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</row>
    <row r="2" spans="1:24" ht="31.5">
      <c r="A2" s="275" t="s">
        <v>45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</row>
    <row r="3" spans="1:24" ht="31.5">
      <c r="A3" s="275" t="s">
        <v>364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</row>
    <row r="4" spans="1:24" ht="31.5">
      <c r="A4" s="276" t="s">
        <v>22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</row>
    <row r="5" spans="1:24" ht="31.5">
      <c r="A5" s="276" t="s">
        <v>23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</row>
    <row r="7" spans="1:24" ht="36.75" customHeight="1" thickBot="1">
      <c r="A7" s="171"/>
      <c r="B7" s="204"/>
      <c r="C7" s="277" t="s">
        <v>358</v>
      </c>
      <c r="D7" s="277"/>
      <c r="E7" s="277"/>
      <c r="F7" s="277"/>
      <c r="G7" s="277"/>
      <c r="H7" s="5"/>
      <c r="I7" s="278" t="s">
        <v>7</v>
      </c>
      <c r="J7" s="278"/>
      <c r="K7" s="278"/>
      <c r="L7" s="278"/>
      <c r="M7" s="278"/>
      <c r="O7" s="279" t="s">
        <v>365</v>
      </c>
      <c r="P7" s="279"/>
      <c r="Q7" s="279"/>
      <c r="R7" s="279"/>
      <c r="S7" s="279"/>
      <c r="T7" s="279"/>
      <c r="U7" s="279"/>
      <c r="V7" s="279"/>
      <c r="W7" s="279"/>
    </row>
    <row r="8" spans="1:24" ht="29.25" customHeight="1">
      <c r="A8" s="280" t="s">
        <v>1</v>
      </c>
      <c r="B8" s="205"/>
      <c r="C8" s="270" t="s">
        <v>3</v>
      </c>
      <c r="D8" s="273"/>
      <c r="E8" s="270" t="s">
        <v>0</v>
      </c>
      <c r="F8" s="273"/>
      <c r="G8" s="273" t="s">
        <v>18</v>
      </c>
      <c r="H8" s="44"/>
      <c r="I8" s="269" t="s">
        <v>4</v>
      </c>
      <c r="J8" s="269"/>
      <c r="K8" s="6"/>
      <c r="L8" s="269" t="s">
        <v>5</v>
      </c>
      <c r="M8" s="269"/>
      <c r="O8" s="270" t="s">
        <v>3</v>
      </c>
      <c r="P8" s="272"/>
      <c r="Q8" s="273" t="s">
        <v>30</v>
      </c>
      <c r="R8" s="165"/>
      <c r="S8" s="270" t="s">
        <v>0</v>
      </c>
      <c r="T8" s="272"/>
      <c r="U8" s="273" t="s">
        <v>18</v>
      </c>
      <c r="V8" s="206"/>
      <c r="W8" s="267" t="s">
        <v>363</v>
      </c>
    </row>
    <row r="9" spans="1:24" ht="49.5" customHeight="1" thickBot="1">
      <c r="A9" s="281"/>
      <c r="B9" s="205"/>
      <c r="C9" s="271"/>
      <c r="D9" s="272"/>
      <c r="E9" s="271"/>
      <c r="F9" s="272"/>
      <c r="G9" s="274"/>
      <c r="H9" s="44"/>
      <c r="I9" s="99" t="s">
        <v>3</v>
      </c>
      <c r="J9" s="99" t="s">
        <v>0</v>
      </c>
      <c r="K9" s="6"/>
      <c r="L9" s="99" t="s">
        <v>3</v>
      </c>
      <c r="M9" s="99" t="s">
        <v>44</v>
      </c>
      <c r="O9" s="271"/>
      <c r="P9" s="272"/>
      <c r="Q9" s="274"/>
      <c r="R9" s="165"/>
      <c r="S9" s="271"/>
      <c r="T9" s="272"/>
      <c r="U9" s="274"/>
      <c r="V9" s="206"/>
      <c r="W9" s="268"/>
    </row>
    <row r="10" spans="1:24" ht="49.5" customHeight="1">
      <c r="A10" s="181" t="s">
        <v>122</v>
      </c>
      <c r="B10" s="205"/>
      <c r="C10" s="44">
        <v>1171264</v>
      </c>
      <c r="D10" s="165"/>
      <c r="E10" s="44">
        <v>42845991669</v>
      </c>
      <c r="F10" s="165"/>
      <c r="G10" s="165">
        <v>56622877502</v>
      </c>
      <c r="H10" s="44"/>
      <c r="I10" s="6">
        <v>0</v>
      </c>
      <c r="J10" s="6">
        <v>0</v>
      </c>
      <c r="K10" s="6"/>
      <c r="L10" s="6">
        <v>0</v>
      </c>
      <c r="M10" s="6">
        <v>0</v>
      </c>
      <c r="O10" s="44">
        <v>1171264</v>
      </c>
      <c r="P10" s="165"/>
      <c r="Q10" s="165">
        <v>50150</v>
      </c>
      <c r="R10" s="165"/>
      <c r="S10" s="44">
        <v>42845991669</v>
      </c>
      <c r="T10" s="165"/>
      <c r="U10" s="165">
        <v>58284837985</v>
      </c>
      <c r="V10" s="206"/>
      <c r="W10" s="200">
        <f>U10/28391356971852</f>
        <v>2.0529077931282134E-3</v>
      </c>
      <c r="X10" s="207"/>
    </row>
    <row r="11" spans="1:24" ht="49.5" customHeight="1">
      <c r="A11" s="181" t="s">
        <v>262</v>
      </c>
      <c r="B11" s="205"/>
      <c r="C11" s="44">
        <v>6404860</v>
      </c>
      <c r="D11" s="165"/>
      <c r="E11" s="44">
        <v>102710707221</v>
      </c>
      <c r="F11" s="165"/>
      <c r="G11" s="165">
        <v>92724562809</v>
      </c>
      <c r="H11" s="44"/>
      <c r="I11" s="6">
        <v>4289964</v>
      </c>
      <c r="J11" s="6">
        <v>72365587911</v>
      </c>
      <c r="K11" s="6"/>
      <c r="L11" s="6">
        <v>0</v>
      </c>
      <c r="M11" s="6">
        <v>0</v>
      </c>
      <c r="O11" s="44">
        <v>10694824</v>
      </c>
      <c r="P11" s="165"/>
      <c r="Q11" s="165">
        <v>16620</v>
      </c>
      <c r="R11" s="165"/>
      <c r="S11" s="44">
        <v>175076295132</v>
      </c>
      <c r="T11" s="165"/>
      <c r="U11" s="165">
        <v>176373983038</v>
      </c>
      <c r="V11" s="206"/>
      <c r="W11" s="200">
        <f t="shared" ref="W11:W74" si="0">U11/28391356971852</f>
        <v>6.2122420993424932E-3</v>
      </c>
      <c r="X11" s="207"/>
    </row>
    <row r="12" spans="1:24" ht="49.5" customHeight="1">
      <c r="A12" s="181" t="s">
        <v>124</v>
      </c>
      <c r="B12" s="205"/>
      <c r="C12" s="44">
        <v>4679855</v>
      </c>
      <c r="D12" s="165"/>
      <c r="E12" s="44">
        <v>10686378365</v>
      </c>
      <c r="F12" s="165"/>
      <c r="G12" s="165">
        <v>15769936336</v>
      </c>
      <c r="H12" s="44"/>
      <c r="I12" s="6">
        <v>0</v>
      </c>
      <c r="J12" s="6">
        <v>0</v>
      </c>
      <c r="K12" s="6"/>
      <c r="L12" s="6">
        <v>0</v>
      </c>
      <c r="M12" s="6">
        <v>0</v>
      </c>
      <c r="O12" s="44">
        <v>4679855</v>
      </c>
      <c r="P12" s="165"/>
      <c r="Q12" s="165">
        <v>2953</v>
      </c>
      <c r="R12" s="165"/>
      <c r="S12" s="44">
        <v>10686378365</v>
      </c>
      <c r="T12" s="165"/>
      <c r="U12" s="165">
        <v>13712786218</v>
      </c>
      <c r="V12" s="206"/>
      <c r="W12" s="200">
        <f t="shared" si="0"/>
        <v>4.8299157492173576E-4</v>
      </c>
      <c r="X12" s="207"/>
    </row>
    <row r="13" spans="1:24" ht="49.5" customHeight="1">
      <c r="A13" s="181" t="s">
        <v>126</v>
      </c>
      <c r="B13" s="205"/>
      <c r="C13" s="44">
        <v>8155046</v>
      </c>
      <c r="D13" s="165"/>
      <c r="E13" s="44">
        <v>62086317946</v>
      </c>
      <c r="F13" s="165"/>
      <c r="G13" s="165">
        <v>65626180782</v>
      </c>
      <c r="H13" s="44"/>
      <c r="I13" s="6">
        <v>0</v>
      </c>
      <c r="J13" s="6">
        <v>0</v>
      </c>
      <c r="K13" s="6"/>
      <c r="L13" s="6">
        <v>0</v>
      </c>
      <c r="M13" s="6">
        <v>0</v>
      </c>
      <c r="O13" s="44">
        <v>8155046</v>
      </c>
      <c r="P13" s="165"/>
      <c r="Q13" s="165">
        <v>9920</v>
      </c>
      <c r="R13" s="165"/>
      <c r="S13" s="44">
        <v>62086317946</v>
      </c>
      <c r="T13" s="165"/>
      <c r="U13" s="165">
        <v>80272714347</v>
      </c>
      <c r="V13" s="206"/>
      <c r="W13" s="200">
        <f t="shared" si="0"/>
        <v>2.8273644837259683E-3</v>
      </c>
      <c r="X13" s="207"/>
    </row>
    <row r="14" spans="1:24" ht="49.5" customHeight="1">
      <c r="A14" s="181" t="s">
        <v>128</v>
      </c>
      <c r="B14" s="205"/>
      <c r="C14" s="44">
        <v>12301748</v>
      </c>
      <c r="D14" s="165"/>
      <c r="E14" s="44">
        <v>543251160951</v>
      </c>
      <c r="F14" s="165"/>
      <c r="G14" s="165">
        <v>626689692756</v>
      </c>
      <c r="H14" s="44"/>
      <c r="I14" s="6">
        <v>0</v>
      </c>
      <c r="J14" s="6">
        <v>0</v>
      </c>
      <c r="K14" s="6"/>
      <c r="L14" s="6">
        <v>3840225</v>
      </c>
      <c r="M14" s="6">
        <v>239098448850</v>
      </c>
      <c r="O14" s="44">
        <v>8461523</v>
      </c>
      <c r="P14" s="165"/>
      <c r="Q14" s="165">
        <v>60690</v>
      </c>
      <c r="R14" s="165"/>
      <c r="S14" s="44">
        <v>373664961529</v>
      </c>
      <c r="T14" s="165"/>
      <c r="U14" s="165">
        <v>509560245282</v>
      </c>
      <c r="V14" s="206"/>
      <c r="W14" s="200">
        <f t="shared" si="0"/>
        <v>1.7947724224213465E-2</v>
      </c>
      <c r="X14" s="207"/>
    </row>
    <row r="15" spans="1:24" ht="49.5" customHeight="1">
      <c r="A15" s="181" t="s">
        <v>131</v>
      </c>
      <c r="B15" s="205"/>
      <c r="C15" s="44">
        <v>2595315</v>
      </c>
      <c r="D15" s="165"/>
      <c r="E15" s="44">
        <v>45186981048</v>
      </c>
      <c r="F15" s="165"/>
      <c r="G15" s="165">
        <v>51118776321</v>
      </c>
      <c r="H15" s="44"/>
      <c r="I15" s="6">
        <v>4582888</v>
      </c>
      <c r="J15" s="6">
        <v>86025344457</v>
      </c>
      <c r="K15" s="6"/>
      <c r="L15" s="6">
        <v>0</v>
      </c>
      <c r="M15" s="6">
        <v>0</v>
      </c>
      <c r="O15" s="44">
        <v>7178203</v>
      </c>
      <c r="P15" s="165"/>
      <c r="Q15" s="165">
        <v>19670</v>
      </c>
      <c r="R15" s="165"/>
      <c r="S15" s="44">
        <v>131212325505</v>
      </c>
      <c r="T15" s="165"/>
      <c r="U15" s="165">
        <v>140103813708</v>
      </c>
      <c r="V15" s="206"/>
      <c r="W15" s="200">
        <f t="shared" si="0"/>
        <v>4.9347346746019538E-3</v>
      </c>
      <c r="X15" s="207"/>
    </row>
    <row r="16" spans="1:24" ht="49.5" customHeight="1">
      <c r="A16" s="181" t="s">
        <v>102</v>
      </c>
      <c r="B16" s="205"/>
      <c r="C16" s="44">
        <v>1613092</v>
      </c>
      <c r="D16" s="165"/>
      <c r="E16" s="44">
        <v>24078456175</v>
      </c>
      <c r="F16" s="165"/>
      <c r="G16" s="165">
        <v>23545161376</v>
      </c>
      <c r="H16" s="44"/>
      <c r="I16" s="6">
        <v>0</v>
      </c>
      <c r="J16" s="6">
        <v>0</v>
      </c>
      <c r="K16" s="6"/>
      <c r="L16" s="6">
        <v>1613092</v>
      </c>
      <c r="M16" s="6">
        <v>25623796601</v>
      </c>
      <c r="O16" s="44">
        <v>0</v>
      </c>
      <c r="P16" s="165"/>
      <c r="Q16" s="165">
        <v>0</v>
      </c>
      <c r="R16" s="165"/>
      <c r="S16" s="44">
        <v>0</v>
      </c>
      <c r="T16" s="165"/>
      <c r="U16" s="165">
        <v>0</v>
      </c>
      <c r="V16" s="206"/>
      <c r="W16" s="200">
        <f t="shared" si="0"/>
        <v>0</v>
      </c>
      <c r="X16" s="207"/>
    </row>
    <row r="17" spans="1:24" ht="49.5" customHeight="1">
      <c r="A17" s="181" t="s">
        <v>105</v>
      </c>
      <c r="B17" s="205"/>
      <c r="C17" s="44">
        <v>6338679</v>
      </c>
      <c r="D17" s="165"/>
      <c r="E17" s="44">
        <v>107762184080</v>
      </c>
      <c r="F17" s="165"/>
      <c r="G17" s="165">
        <v>111641121024</v>
      </c>
      <c r="H17" s="44"/>
      <c r="I17" s="6">
        <v>0</v>
      </c>
      <c r="J17" s="6">
        <v>0</v>
      </c>
      <c r="K17" s="6"/>
      <c r="L17" s="6">
        <v>4951370</v>
      </c>
      <c r="M17" s="6">
        <v>126776473351</v>
      </c>
      <c r="O17" s="44">
        <v>1387309</v>
      </c>
      <c r="P17" s="165"/>
      <c r="Q17" s="165">
        <v>26590</v>
      </c>
      <c r="R17" s="165"/>
      <c r="S17" s="44">
        <v>23585268766</v>
      </c>
      <c r="T17" s="165"/>
      <c r="U17" s="165">
        <v>36603397851</v>
      </c>
      <c r="V17" s="206"/>
      <c r="W17" s="200">
        <f t="shared" si="0"/>
        <v>1.2892443953027553E-3</v>
      </c>
      <c r="X17" s="207"/>
    </row>
    <row r="18" spans="1:24" ht="49.5" customHeight="1">
      <c r="A18" s="181" t="s">
        <v>263</v>
      </c>
      <c r="B18" s="205"/>
      <c r="C18" s="44">
        <v>31765619</v>
      </c>
      <c r="D18" s="165"/>
      <c r="E18" s="44">
        <v>151871273057</v>
      </c>
      <c r="F18" s="165"/>
      <c r="G18" s="165">
        <v>193533234500</v>
      </c>
      <c r="H18" s="44"/>
      <c r="I18" s="6">
        <v>3213727</v>
      </c>
      <c r="J18" s="6">
        <v>16767300144</v>
      </c>
      <c r="K18" s="6"/>
      <c r="L18" s="6">
        <v>0</v>
      </c>
      <c r="M18" s="6">
        <v>0</v>
      </c>
      <c r="O18" s="44">
        <v>34979346</v>
      </c>
      <c r="P18" s="165"/>
      <c r="Q18" s="165">
        <v>5338</v>
      </c>
      <c r="R18" s="165"/>
      <c r="S18" s="44">
        <v>168638573201</v>
      </c>
      <c r="T18" s="165"/>
      <c r="U18" s="165">
        <v>185276405293</v>
      </c>
      <c r="V18" s="206"/>
      <c r="W18" s="200">
        <f t="shared" si="0"/>
        <v>6.5258030983403967E-3</v>
      </c>
      <c r="X18" s="207"/>
    </row>
    <row r="19" spans="1:24" ht="49.5" customHeight="1">
      <c r="A19" s="181" t="s">
        <v>133</v>
      </c>
      <c r="B19" s="205"/>
      <c r="C19" s="44">
        <v>41956254</v>
      </c>
      <c r="D19" s="165"/>
      <c r="E19" s="44">
        <v>435461810892</v>
      </c>
      <c r="F19" s="165"/>
      <c r="G19" s="165">
        <v>591173436627</v>
      </c>
      <c r="H19" s="44"/>
      <c r="I19" s="6">
        <v>0</v>
      </c>
      <c r="J19" s="6">
        <v>0</v>
      </c>
      <c r="K19" s="6"/>
      <c r="L19" s="6">
        <v>0</v>
      </c>
      <c r="M19" s="6">
        <v>0</v>
      </c>
      <c r="O19" s="44">
        <v>41956254</v>
      </c>
      <c r="P19" s="165"/>
      <c r="Q19" s="165">
        <v>16460</v>
      </c>
      <c r="R19" s="165"/>
      <c r="S19" s="44">
        <v>435461810892</v>
      </c>
      <c r="T19" s="165"/>
      <c r="U19" s="165">
        <v>685261603301</v>
      </c>
      <c r="V19" s="206"/>
      <c r="W19" s="200">
        <f t="shared" si="0"/>
        <v>2.4136275134027156E-2</v>
      </c>
      <c r="X19" s="207"/>
    </row>
    <row r="20" spans="1:24" ht="49.5" customHeight="1">
      <c r="A20" s="181" t="s">
        <v>134</v>
      </c>
      <c r="B20" s="205"/>
      <c r="C20" s="44">
        <v>16304762</v>
      </c>
      <c r="D20" s="165"/>
      <c r="E20" s="44">
        <v>125647688889</v>
      </c>
      <c r="F20" s="165"/>
      <c r="G20" s="165">
        <v>179422073449</v>
      </c>
      <c r="H20" s="44"/>
      <c r="I20" s="6">
        <v>5000000</v>
      </c>
      <c r="J20" s="6">
        <v>57121767718</v>
      </c>
      <c r="K20" s="6"/>
      <c r="L20" s="6">
        <v>1000000</v>
      </c>
      <c r="M20" s="6">
        <v>11222573770</v>
      </c>
      <c r="O20" s="44">
        <v>20304762</v>
      </c>
      <c r="P20" s="165"/>
      <c r="Q20" s="165">
        <v>10430</v>
      </c>
      <c r="R20" s="165"/>
      <c r="S20" s="44">
        <v>175063260780</v>
      </c>
      <c r="T20" s="165"/>
      <c r="U20" s="165">
        <v>210141618560</v>
      </c>
      <c r="V20" s="206"/>
      <c r="W20" s="200">
        <f t="shared" si="0"/>
        <v>7.4016053113748802E-3</v>
      </c>
      <c r="X20" s="207"/>
    </row>
    <row r="21" spans="1:24" ht="49.5" customHeight="1">
      <c r="A21" s="181" t="s">
        <v>135</v>
      </c>
      <c r="B21" s="205"/>
      <c r="C21" s="44">
        <v>742737</v>
      </c>
      <c r="D21" s="165"/>
      <c r="E21" s="44">
        <v>4365836999</v>
      </c>
      <c r="F21" s="165"/>
      <c r="G21" s="165">
        <v>3022419136</v>
      </c>
      <c r="H21" s="44"/>
      <c r="I21" s="6">
        <v>0</v>
      </c>
      <c r="J21" s="6">
        <v>0</v>
      </c>
      <c r="K21" s="6"/>
      <c r="L21" s="6">
        <v>0</v>
      </c>
      <c r="M21" s="6">
        <v>0</v>
      </c>
      <c r="O21" s="44">
        <v>742737</v>
      </c>
      <c r="P21" s="165"/>
      <c r="Q21" s="165">
        <v>3998</v>
      </c>
      <c r="R21" s="165"/>
      <c r="S21" s="44">
        <v>4365836999</v>
      </c>
      <c r="T21" s="165"/>
      <c r="U21" s="165">
        <v>2946508585</v>
      </c>
      <c r="V21" s="206"/>
      <c r="W21" s="200">
        <f t="shared" si="0"/>
        <v>1.0378188643541246E-4</v>
      </c>
      <c r="X21" s="207"/>
    </row>
    <row r="22" spans="1:24" ht="49.5" customHeight="1">
      <c r="A22" s="181" t="s">
        <v>117</v>
      </c>
      <c r="B22" s="205"/>
      <c r="C22" s="44">
        <v>196005129</v>
      </c>
      <c r="D22" s="165"/>
      <c r="E22" s="44">
        <v>808154738596</v>
      </c>
      <c r="F22" s="165"/>
      <c r="G22" s="165">
        <v>1215562558457</v>
      </c>
      <c r="H22" s="44"/>
      <c r="I22" s="6">
        <v>5000000</v>
      </c>
      <c r="J22" s="6">
        <v>38552430623</v>
      </c>
      <c r="K22" s="6"/>
      <c r="L22" s="6">
        <v>0</v>
      </c>
      <c r="M22" s="6">
        <v>0</v>
      </c>
      <c r="O22" s="44">
        <v>201005129</v>
      </c>
      <c r="P22" s="165"/>
      <c r="Q22" s="165">
        <v>8030</v>
      </c>
      <c r="R22" s="165"/>
      <c r="S22" s="44">
        <v>846707169219</v>
      </c>
      <c r="T22" s="165"/>
      <c r="U22" s="165">
        <v>1601594415607</v>
      </c>
      <c r="V22" s="206"/>
      <c r="W22" s="200">
        <f t="shared" si="0"/>
        <v>5.6411337337446264E-2</v>
      </c>
      <c r="X22" s="207"/>
    </row>
    <row r="23" spans="1:24" ht="49.5" customHeight="1">
      <c r="A23" s="181" t="s">
        <v>137</v>
      </c>
      <c r="B23" s="205"/>
      <c r="C23" s="44">
        <v>61714971</v>
      </c>
      <c r="D23" s="165"/>
      <c r="E23" s="44">
        <v>484814531357</v>
      </c>
      <c r="F23" s="165"/>
      <c r="G23" s="165">
        <v>498476622197</v>
      </c>
      <c r="H23" s="44"/>
      <c r="I23" s="6">
        <v>0</v>
      </c>
      <c r="J23" s="6">
        <v>0</v>
      </c>
      <c r="K23" s="6"/>
      <c r="L23" s="6">
        <v>29121531</v>
      </c>
      <c r="M23" s="6">
        <v>224504413315</v>
      </c>
      <c r="O23" s="44">
        <v>32593440</v>
      </c>
      <c r="P23" s="165"/>
      <c r="Q23" s="165">
        <v>7460</v>
      </c>
      <c r="R23" s="165"/>
      <c r="S23" s="44">
        <v>256044410017</v>
      </c>
      <c r="T23" s="165"/>
      <c r="U23" s="165">
        <v>241267535611</v>
      </c>
      <c r="V23" s="206"/>
      <c r="W23" s="200">
        <f t="shared" si="0"/>
        <v>8.4979219503386015E-3</v>
      </c>
      <c r="X23" s="207"/>
    </row>
    <row r="24" spans="1:24" ht="49.5" customHeight="1">
      <c r="A24" s="181" t="s">
        <v>138</v>
      </c>
      <c r="B24" s="205"/>
      <c r="C24" s="44">
        <v>14202762</v>
      </c>
      <c r="D24" s="165"/>
      <c r="E24" s="44">
        <v>886566957047</v>
      </c>
      <c r="F24" s="165"/>
      <c r="G24" s="165">
        <v>1183387081342</v>
      </c>
      <c r="H24" s="44"/>
      <c r="I24" s="6">
        <v>28405524</v>
      </c>
      <c r="J24" s="6">
        <v>0</v>
      </c>
      <c r="K24" s="6"/>
      <c r="L24" s="6">
        <v>0</v>
      </c>
      <c r="M24" s="6">
        <v>0</v>
      </c>
      <c r="O24" s="44">
        <v>42608286</v>
      </c>
      <c r="P24" s="165"/>
      <c r="Q24" s="165">
        <v>25630</v>
      </c>
      <c r="R24" s="165"/>
      <c r="S24" s="44">
        <v>886566957047</v>
      </c>
      <c r="T24" s="165"/>
      <c r="U24" s="165">
        <v>1083608820821</v>
      </c>
      <c r="V24" s="206"/>
      <c r="W24" s="200">
        <f t="shared" si="0"/>
        <v>3.8166855564364909E-2</v>
      </c>
      <c r="X24" s="207"/>
    </row>
    <row r="25" spans="1:24" ht="49.5" customHeight="1">
      <c r="A25" s="181" t="s">
        <v>139</v>
      </c>
      <c r="B25" s="205"/>
      <c r="C25" s="44">
        <v>1294948</v>
      </c>
      <c r="D25" s="165"/>
      <c r="E25" s="44">
        <v>8604273777</v>
      </c>
      <c r="F25" s="165"/>
      <c r="G25" s="165">
        <v>12116965833</v>
      </c>
      <c r="H25" s="44"/>
      <c r="I25" s="6">
        <v>0</v>
      </c>
      <c r="J25" s="6">
        <v>0</v>
      </c>
      <c r="K25" s="6"/>
      <c r="L25" s="6">
        <v>0</v>
      </c>
      <c r="M25" s="6">
        <v>0</v>
      </c>
      <c r="O25" s="44">
        <v>1294948</v>
      </c>
      <c r="P25" s="165"/>
      <c r="Q25" s="165">
        <v>11000</v>
      </c>
      <c r="R25" s="165"/>
      <c r="S25" s="44">
        <v>8604273777</v>
      </c>
      <c r="T25" s="165"/>
      <c r="U25" s="165">
        <v>14134318575</v>
      </c>
      <c r="V25" s="206"/>
      <c r="W25" s="200">
        <f t="shared" si="0"/>
        <v>4.9783878202838867E-4</v>
      </c>
      <c r="X25" s="207"/>
    </row>
    <row r="26" spans="1:24" ht="49.5" customHeight="1">
      <c r="A26" s="181" t="s">
        <v>140</v>
      </c>
      <c r="B26" s="205"/>
      <c r="C26" s="44">
        <v>10686207</v>
      </c>
      <c r="D26" s="165"/>
      <c r="E26" s="44">
        <v>25244889459</v>
      </c>
      <c r="F26" s="165"/>
      <c r="G26" s="165">
        <v>38045726205</v>
      </c>
      <c r="H26" s="44"/>
      <c r="I26" s="6">
        <v>0</v>
      </c>
      <c r="J26" s="6">
        <v>0</v>
      </c>
      <c r="K26" s="6"/>
      <c r="L26" s="6">
        <v>0</v>
      </c>
      <c r="M26" s="6">
        <v>0</v>
      </c>
      <c r="O26" s="44">
        <v>10686207</v>
      </c>
      <c r="P26" s="165"/>
      <c r="Q26" s="165">
        <v>4733</v>
      </c>
      <c r="R26" s="165"/>
      <c r="S26" s="44">
        <v>25244889459</v>
      </c>
      <c r="T26" s="165"/>
      <c r="U26" s="165">
        <v>50186851203</v>
      </c>
      <c r="V26" s="206"/>
      <c r="W26" s="200">
        <f t="shared" si="0"/>
        <v>1.7676806097276954E-3</v>
      </c>
      <c r="X26" s="207"/>
    </row>
    <row r="27" spans="1:24" ht="49.5" customHeight="1">
      <c r="A27" s="181" t="s">
        <v>142</v>
      </c>
      <c r="B27" s="205"/>
      <c r="C27" s="44">
        <v>1418615</v>
      </c>
      <c r="D27" s="165"/>
      <c r="E27" s="44">
        <v>26820449660</v>
      </c>
      <c r="F27" s="165"/>
      <c r="G27" s="165">
        <v>42834762300</v>
      </c>
      <c r="H27" s="44"/>
      <c r="I27" s="6">
        <v>0</v>
      </c>
      <c r="J27" s="6">
        <v>0</v>
      </c>
      <c r="K27" s="6"/>
      <c r="L27" s="6">
        <v>0</v>
      </c>
      <c r="M27" s="6">
        <v>0</v>
      </c>
      <c r="O27" s="44">
        <v>1418615</v>
      </c>
      <c r="P27" s="165"/>
      <c r="Q27" s="165">
        <v>34230</v>
      </c>
      <c r="R27" s="165"/>
      <c r="S27" s="44">
        <v>26820449660</v>
      </c>
      <c r="T27" s="165"/>
      <c r="U27" s="165">
        <v>48183828903</v>
      </c>
      <c r="V27" s="206"/>
      <c r="W27" s="200">
        <f t="shared" si="0"/>
        <v>1.6971301847520292E-3</v>
      </c>
      <c r="X27" s="207"/>
    </row>
    <row r="28" spans="1:24" ht="49.5" customHeight="1">
      <c r="A28" s="181" t="s">
        <v>144</v>
      </c>
      <c r="B28" s="205"/>
      <c r="C28" s="44">
        <v>2498807</v>
      </c>
      <c r="D28" s="165"/>
      <c r="E28" s="44">
        <v>697527654565</v>
      </c>
      <c r="F28" s="165"/>
      <c r="G28" s="165">
        <v>979572597036</v>
      </c>
      <c r="H28" s="44"/>
      <c r="I28" s="6">
        <v>0</v>
      </c>
      <c r="J28" s="6">
        <v>0</v>
      </c>
      <c r="K28" s="6"/>
      <c r="L28" s="6">
        <v>1500000</v>
      </c>
      <c r="M28" s="6">
        <v>930878255595</v>
      </c>
      <c r="O28" s="44">
        <v>998807</v>
      </c>
      <c r="P28" s="165"/>
      <c r="Q28" s="165">
        <v>605930</v>
      </c>
      <c r="R28" s="165"/>
      <c r="S28" s="44">
        <v>278811250358</v>
      </c>
      <c r="T28" s="165"/>
      <c r="U28" s="165">
        <v>600528874432</v>
      </c>
      <c r="V28" s="206"/>
      <c r="W28" s="200">
        <f t="shared" si="0"/>
        <v>2.1151820077757517E-2</v>
      </c>
      <c r="X28" s="207"/>
    </row>
    <row r="29" spans="1:24" ht="49.5" customHeight="1">
      <c r="A29" s="181" t="s">
        <v>146</v>
      </c>
      <c r="B29" s="205"/>
      <c r="C29" s="44">
        <v>811368</v>
      </c>
      <c r="D29" s="165"/>
      <c r="E29" s="44">
        <v>5029491057</v>
      </c>
      <c r="F29" s="165"/>
      <c r="G29" s="165">
        <v>4395824847</v>
      </c>
      <c r="H29" s="44"/>
      <c r="I29" s="6">
        <v>0</v>
      </c>
      <c r="J29" s="6">
        <v>0</v>
      </c>
      <c r="K29" s="6"/>
      <c r="L29" s="6">
        <v>0</v>
      </c>
      <c r="M29" s="6">
        <v>0</v>
      </c>
      <c r="O29" s="44">
        <v>811368</v>
      </c>
      <c r="P29" s="165"/>
      <c r="Q29" s="165">
        <v>5910</v>
      </c>
      <c r="R29" s="165"/>
      <c r="S29" s="44">
        <v>5029491057</v>
      </c>
      <c r="T29" s="165"/>
      <c r="U29" s="165">
        <v>4758118104</v>
      </c>
      <c r="V29" s="206"/>
      <c r="W29" s="200">
        <f t="shared" si="0"/>
        <v>1.6759037296869373E-4</v>
      </c>
      <c r="X29" s="207"/>
    </row>
    <row r="30" spans="1:24" ht="49.5" customHeight="1">
      <c r="A30" s="181" t="s">
        <v>354</v>
      </c>
      <c r="B30" s="205"/>
      <c r="C30" s="44">
        <v>2066628</v>
      </c>
      <c r="D30" s="165"/>
      <c r="E30" s="44">
        <v>57337623124</v>
      </c>
      <c r="F30" s="165"/>
      <c r="G30" s="165">
        <v>57459296100</v>
      </c>
      <c r="H30" s="44"/>
      <c r="I30" s="6">
        <v>0</v>
      </c>
      <c r="J30" s="6">
        <v>0</v>
      </c>
      <c r="K30" s="6"/>
      <c r="L30" s="6">
        <v>0</v>
      </c>
      <c r="M30" s="6">
        <v>0</v>
      </c>
      <c r="O30" s="44">
        <v>2066628</v>
      </c>
      <c r="P30" s="165"/>
      <c r="Q30" s="165">
        <v>33800</v>
      </c>
      <c r="R30" s="165"/>
      <c r="S30" s="44">
        <v>57337623124</v>
      </c>
      <c r="T30" s="165"/>
      <c r="U30" s="165">
        <v>69312070238</v>
      </c>
      <c r="V30" s="206"/>
      <c r="W30" s="200">
        <f t="shared" si="0"/>
        <v>2.4413088217910108E-3</v>
      </c>
      <c r="X30" s="207"/>
    </row>
    <row r="31" spans="1:24" ht="49.5" customHeight="1">
      <c r="A31" s="181" t="s">
        <v>147</v>
      </c>
      <c r="B31" s="205"/>
      <c r="C31" s="44">
        <v>4484506</v>
      </c>
      <c r="D31" s="165"/>
      <c r="E31" s="44">
        <v>127666633766</v>
      </c>
      <c r="F31" s="165"/>
      <c r="G31" s="165">
        <v>171496863226</v>
      </c>
      <c r="H31" s="44"/>
      <c r="I31" s="6">
        <v>0</v>
      </c>
      <c r="J31" s="6">
        <v>0</v>
      </c>
      <c r="K31" s="6"/>
      <c r="L31" s="6">
        <v>0</v>
      </c>
      <c r="M31" s="6">
        <v>0</v>
      </c>
      <c r="O31" s="44">
        <v>4484506</v>
      </c>
      <c r="P31" s="165"/>
      <c r="Q31" s="165">
        <v>43640</v>
      </c>
      <c r="R31" s="165"/>
      <c r="S31" s="44">
        <v>127666633766</v>
      </c>
      <c r="T31" s="165"/>
      <c r="U31" s="165">
        <v>194191051146</v>
      </c>
      <c r="V31" s="206"/>
      <c r="W31" s="200">
        <f t="shared" si="0"/>
        <v>6.8397946367454903E-3</v>
      </c>
      <c r="X31" s="207"/>
    </row>
    <row r="32" spans="1:24" ht="49.5" customHeight="1">
      <c r="A32" s="181" t="s">
        <v>148</v>
      </c>
      <c r="B32" s="205"/>
      <c r="C32" s="44">
        <v>0</v>
      </c>
      <c r="D32" s="165"/>
      <c r="E32" s="44">
        <v>0</v>
      </c>
      <c r="F32" s="165"/>
      <c r="G32" s="165">
        <v>0</v>
      </c>
      <c r="H32" s="44"/>
      <c r="I32" s="6">
        <v>1001572363</v>
      </c>
      <c r="J32" s="6">
        <v>617349415104</v>
      </c>
      <c r="K32" s="6"/>
      <c r="L32" s="6">
        <v>7572363</v>
      </c>
      <c r="M32" s="6">
        <v>4598463153</v>
      </c>
      <c r="O32" s="44">
        <v>994000000</v>
      </c>
      <c r="P32" s="165"/>
      <c r="Q32" s="165">
        <v>612</v>
      </c>
      <c r="R32" s="165"/>
      <c r="S32" s="44">
        <v>612681824587</v>
      </c>
      <c r="T32" s="165"/>
      <c r="U32" s="165">
        <v>603625624560</v>
      </c>
      <c r="V32" s="206"/>
      <c r="W32" s="200">
        <f t="shared" si="0"/>
        <v>2.1260893769834661E-2</v>
      </c>
      <c r="X32" s="207"/>
    </row>
    <row r="33" spans="1:24" ht="49.5" customHeight="1">
      <c r="A33" s="181" t="s">
        <v>149</v>
      </c>
      <c r="B33" s="205"/>
      <c r="C33" s="44">
        <v>445412829</v>
      </c>
      <c r="D33" s="165"/>
      <c r="E33" s="44">
        <v>1500680882296</v>
      </c>
      <c r="F33" s="165"/>
      <c r="G33" s="165">
        <v>1712190958066</v>
      </c>
      <c r="H33" s="44"/>
      <c r="I33" s="6">
        <v>0</v>
      </c>
      <c r="J33" s="6">
        <v>0</v>
      </c>
      <c r="K33" s="6"/>
      <c r="L33" s="6">
        <v>214311789</v>
      </c>
      <c r="M33" s="6">
        <v>900374780077</v>
      </c>
      <c r="O33" s="44">
        <v>231101040</v>
      </c>
      <c r="P33" s="165"/>
      <c r="Q33" s="165">
        <v>3968</v>
      </c>
      <c r="R33" s="165"/>
      <c r="S33" s="44">
        <v>778623537596</v>
      </c>
      <c r="T33" s="165"/>
      <c r="U33" s="165">
        <v>909920447721</v>
      </c>
      <c r="V33" s="206"/>
      <c r="W33" s="200">
        <f t="shared" si="0"/>
        <v>3.2049205982761619E-2</v>
      </c>
      <c r="X33" s="207"/>
    </row>
    <row r="34" spans="1:24" ht="49.5" customHeight="1">
      <c r="A34" s="181" t="s">
        <v>150</v>
      </c>
      <c r="B34" s="205"/>
      <c r="C34" s="44">
        <v>7042595</v>
      </c>
      <c r="D34" s="165"/>
      <c r="E34" s="44">
        <v>73191589763</v>
      </c>
      <c r="F34" s="165"/>
      <c r="G34" s="165">
        <v>52411168059</v>
      </c>
      <c r="H34" s="44"/>
      <c r="I34" s="6">
        <v>0</v>
      </c>
      <c r="J34" s="6">
        <v>0</v>
      </c>
      <c r="K34" s="6"/>
      <c r="L34" s="6">
        <v>0</v>
      </c>
      <c r="M34" s="6">
        <v>0</v>
      </c>
      <c r="O34" s="44">
        <v>7042595</v>
      </c>
      <c r="P34" s="165"/>
      <c r="Q34" s="165">
        <v>7400</v>
      </c>
      <c r="R34" s="165"/>
      <c r="S34" s="44">
        <v>73191589763</v>
      </c>
      <c r="T34" s="165"/>
      <c r="U34" s="165">
        <v>51712352484</v>
      </c>
      <c r="V34" s="206"/>
      <c r="W34" s="200">
        <f t="shared" si="0"/>
        <v>1.8214117956837745E-3</v>
      </c>
      <c r="X34" s="207"/>
    </row>
    <row r="35" spans="1:24" ht="49.5" customHeight="1">
      <c r="A35" s="181" t="s">
        <v>304</v>
      </c>
      <c r="B35" s="205"/>
      <c r="C35" s="44">
        <v>9761534</v>
      </c>
      <c r="D35" s="165"/>
      <c r="E35" s="44">
        <v>29962090798</v>
      </c>
      <c r="F35" s="165"/>
      <c r="G35" s="165">
        <v>51626792238</v>
      </c>
      <c r="H35" s="44"/>
      <c r="I35" s="6">
        <v>0</v>
      </c>
      <c r="J35" s="6">
        <v>0</v>
      </c>
      <c r="K35" s="6"/>
      <c r="L35" s="6">
        <v>9761534</v>
      </c>
      <c r="M35" s="6">
        <v>56353444884</v>
      </c>
      <c r="O35" s="44">
        <v>0</v>
      </c>
      <c r="P35" s="165"/>
      <c r="Q35" s="165">
        <v>0</v>
      </c>
      <c r="R35" s="165"/>
      <c r="S35" s="44">
        <v>0</v>
      </c>
      <c r="T35" s="165"/>
      <c r="U35" s="165">
        <v>0</v>
      </c>
      <c r="V35" s="206"/>
      <c r="W35" s="200">
        <f t="shared" si="0"/>
        <v>0</v>
      </c>
      <c r="X35" s="207"/>
    </row>
    <row r="36" spans="1:24" ht="49.5" customHeight="1">
      <c r="A36" s="181" t="s">
        <v>152</v>
      </c>
      <c r="B36" s="205"/>
      <c r="C36" s="44">
        <v>358483</v>
      </c>
      <c r="D36" s="165"/>
      <c r="E36" s="44">
        <v>17090227567</v>
      </c>
      <c r="F36" s="165"/>
      <c r="G36" s="165">
        <v>16636646803</v>
      </c>
      <c r="H36" s="44"/>
      <c r="I36" s="6">
        <v>0</v>
      </c>
      <c r="J36" s="6">
        <v>0</v>
      </c>
      <c r="K36" s="6"/>
      <c r="L36" s="6">
        <v>246456</v>
      </c>
      <c r="M36" s="6">
        <v>12040747891</v>
      </c>
      <c r="O36" s="44">
        <v>112027</v>
      </c>
      <c r="P36" s="165"/>
      <c r="Q36" s="165">
        <v>47590</v>
      </c>
      <c r="R36" s="165"/>
      <c r="S36" s="44">
        <v>5340746768</v>
      </c>
      <c r="T36" s="165"/>
      <c r="U36" s="165">
        <v>5290153483</v>
      </c>
      <c r="V36" s="206"/>
      <c r="W36" s="200">
        <f t="shared" si="0"/>
        <v>1.8632971605565766E-4</v>
      </c>
      <c r="X36" s="207"/>
    </row>
    <row r="37" spans="1:24" ht="49.5" customHeight="1">
      <c r="A37" s="181" t="s">
        <v>155</v>
      </c>
      <c r="B37" s="205"/>
      <c r="C37" s="44">
        <v>37363047</v>
      </c>
      <c r="D37" s="165"/>
      <c r="E37" s="44">
        <v>142094662786</v>
      </c>
      <c r="F37" s="165"/>
      <c r="G37" s="165">
        <v>183109625166</v>
      </c>
      <c r="H37" s="44"/>
      <c r="I37" s="6">
        <v>50620624</v>
      </c>
      <c r="J37" s="6">
        <v>0</v>
      </c>
      <c r="K37" s="6"/>
      <c r="L37" s="6">
        <v>0</v>
      </c>
      <c r="M37" s="6">
        <v>0</v>
      </c>
      <c r="O37" s="44">
        <v>87983671</v>
      </c>
      <c r="P37" s="165"/>
      <c r="Q37" s="165">
        <v>2234</v>
      </c>
      <c r="R37" s="165"/>
      <c r="S37" s="44">
        <v>142094662786</v>
      </c>
      <c r="T37" s="165"/>
      <c r="U37" s="165">
        <v>195036146840</v>
      </c>
      <c r="V37" s="206"/>
      <c r="W37" s="200">
        <f t="shared" si="0"/>
        <v>6.8695605861095119E-3</v>
      </c>
      <c r="X37" s="207"/>
    </row>
    <row r="38" spans="1:24" ht="49.5" customHeight="1">
      <c r="A38" s="181" t="s">
        <v>157</v>
      </c>
      <c r="B38" s="205"/>
      <c r="C38" s="44">
        <v>36158353</v>
      </c>
      <c r="D38" s="165"/>
      <c r="E38" s="44">
        <v>218276169460</v>
      </c>
      <c r="F38" s="165"/>
      <c r="G38" s="165">
        <v>215990670570</v>
      </c>
      <c r="H38" s="44"/>
      <c r="I38" s="6">
        <v>0</v>
      </c>
      <c r="J38" s="6">
        <v>0</v>
      </c>
      <c r="K38" s="6"/>
      <c r="L38" s="6">
        <v>36158353</v>
      </c>
      <c r="M38" s="6">
        <v>213568403955</v>
      </c>
      <c r="O38" s="44">
        <v>0</v>
      </c>
      <c r="P38" s="165"/>
      <c r="Q38" s="165">
        <v>0</v>
      </c>
      <c r="R38" s="165"/>
      <c r="S38" s="44">
        <v>0</v>
      </c>
      <c r="T38" s="165"/>
      <c r="U38" s="165">
        <v>0</v>
      </c>
      <c r="V38" s="206"/>
      <c r="W38" s="200">
        <f t="shared" si="0"/>
        <v>0</v>
      </c>
      <c r="X38" s="207"/>
    </row>
    <row r="39" spans="1:24" ht="49.5" customHeight="1">
      <c r="A39" s="181" t="s">
        <v>161</v>
      </c>
      <c r="B39" s="205"/>
      <c r="C39" s="44">
        <v>29300615</v>
      </c>
      <c r="D39" s="165"/>
      <c r="E39" s="44">
        <v>190602823303</v>
      </c>
      <c r="F39" s="165"/>
      <c r="G39" s="165">
        <v>202355883875</v>
      </c>
      <c r="H39" s="44"/>
      <c r="I39" s="6">
        <v>485018</v>
      </c>
      <c r="J39" s="6">
        <v>3418222608</v>
      </c>
      <c r="K39" s="6"/>
      <c r="L39" s="6">
        <v>2325339</v>
      </c>
      <c r="M39" s="6">
        <v>16015452873</v>
      </c>
      <c r="O39" s="44">
        <v>27460294</v>
      </c>
      <c r="P39" s="165"/>
      <c r="Q39" s="165">
        <v>7430</v>
      </c>
      <c r="R39" s="165"/>
      <c r="S39" s="44">
        <v>178873988104</v>
      </c>
      <c r="T39" s="165"/>
      <c r="U39" s="165">
        <v>202452832643</v>
      </c>
      <c r="V39" s="206"/>
      <c r="W39" s="200">
        <f t="shared" si="0"/>
        <v>7.1307909954327828E-3</v>
      </c>
      <c r="X39" s="207"/>
    </row>
    <row r="40" spans="1:24" ht="49.5" customHeight="1">
      <c r="A40" s="181" t="s">
        <v>162</v>
      </c>
      <c r="B40" s="205"/>
      <c r="C40" s="44">
        <v>295553</v>
      </c>
      <c r="D40" s="165"/>
      <c r="E40" s="44">
        <v>10273232294</v>
      </c>
      <c r="F40" s="165"/>
      <c r="G40" s="165">
        <v>10378767805</v>
      </c>
      <c r="H40" s="44"/>
      <c r="I40" s="6">
        <v>0</v>
      </c>
      <c r="J40" s="6">
        <v>0</v>
      </c>
      <c r="K40" s="6"/>
      <c r="L40" s="6">
        <v>295553</v>
      </c>
      <c r="M40" s="6">
        <v>10319006183</v>
      </c>
      <c r="O40" s="44">
        <v>0</v>
      </c>
      <c r="P40" s="165"/>
      <c r="Q40" s="165">
        <v>0</v>
      </c>
      <c r="R40" s="165"/>
      <c r="S40" s="44">
        <v>0</v>
      </c>
      <c r="T40" s="165"/>
      <c r="U40" s="165">
        <v>0</v>
      </c>
      <c r="V40" s="206"/>
      <c r="W40" s="200">
        <f t="shared" si="0"/>
        <v>0</v>
      </c>
      <c r="X40" s="207"/>
    </row>
    <row r="41" spans="1:24" ht="49.5" customHeight="1">
      <c r="A41" s="181" t="s">
        <v>366</v>
      </c>
      <c r="B41" s="205"/>
      <c r="C41" s="44">
        <v>0</v>
      </c>
      <c r="D41" s="165"/>
      <c r="E41" s="44">
        <v>0</v>
      </c>
      <c r="F41" s="165"/>
      <c r="G41" s="165">
        <v>0</v>
      </c>
      <c r="H41" s="44"/>
      <c r="I41" s="6">
        <v>168043</v>
      </c>
      <c r="J41" s="6">
        <v>22607231147</v>
      </c>
      <c r="K41" s="6"/>
      <c r="L41" s="6">
        <v>0</v>
      </c>
      <c r="M41" s="6">
        <v>0</v>
      </c>
      <c r="O41" s="44">
        <v>168043</v>
      </c>
      <c r="P41" s="165"/>
      <c r="Q41" s="165">
        <v>137630</v>
      </c>
      <c r="R41" s="165"/>
      <c r="S41" s="44">
        <v>22607231147</v>
      </c>
      <c r="T41" s="165"/>
      <c r="U41" s="165">
        <v>22948980523</v>
      </c>
      <c r="V41" s="206"/>
      <c r="W41" s="200">
        <f t="shared" si="0"/>
        <v>8.0830868865310924E-4</v>
      </c>
      <c r="X41" s="207"/>
    </row>
    <row r="42" spans="1:24" ht="49.5" customHeight="1">
      <c r="A42" s="181" t="s">
        <v>106</v>
      </c>
      <c r="B42" s="205"/>
      <c r="C42" s="44">
        <v>555608</v>
      </c>
      <c r="D42" s="165"/>
      <c r="E42" s="44">
        <v>18535599613</v>
      </c>
      <c r="F42" s="165"/>
      <c r="G42" s="165">
        <v>16776459162</v>
      </c>
      <c r="H42" s="44"/>
      <c r="I42" s="6">
        <v>0</v>
      </c>
      <c r="J42" s="6">
        <v>0</v>
      </c>
      <c r="K42" s="6"/>
      <c r="L42" s="6">
        <v>0</v>
      </c>
      <c r="M42" s="6">
        <v>0</v>
      </c>
      <c r="O42" s="44">
        <v>555608</v>
      </c>
      <c r="P42" s="165"/>
      <c r="Q42" s="165">
        <v>28570</v>
      </c>
      <c r="R42" s="165"/>
      <c r="S42" s="44">
        <v>18535599613</v>
      </c>
      <c r="T42" s="165"/>
      <c r="U42" s="165">
        <v>15751016705</v>
      </c>
      <c r="V42" s="206"/>
      <c r="W42" s="200">
        <f t="shared" si="0"/>
        <v>5.5478210219455195E-4</v>
      </c>
      <c r="X42" s="207"/>
    </row>
    <row r="43" spans="1:24" ht="49.5" customHeight="1">
      <c r="A43" s="181" t="s">
        <v>168</v>
      </c>
      <c r="B43" s="205"/>
      <c r="C43" s="44">
        <v>11145466</v>
      </c>
      <c r="D43" s="165"/>
      <c r="E43" s="44">
        <v>60415841948</v>
      </c>
      <c r="F43" s="165"/>
      <c r="G43" s="165">
        <v>75748321401</v>
      </c>
      <c r="H43" s="44"/>
      <c r="I43" s="6">
        <v>0</v>
      </c>
      <c r="J43" s="6">
        <v>0</v>
      </c>
      <c r="K43" s="6"/>
      <c r="L43" s="6">
        <v>0</v>
      </c>
      <c r="M43" s="6">
        <v>0</v>
      </c>
      <c r="O43" s="44">
        <v>11145466</v>
      </c>
      <c r="P43" s="165"/>
      <c r="Q43" s="165">
        <v>7570</v>
      </c>
      <c r="R43" s="165"/>
      <c r="S43" s="44">
        <v>60415841948</v>
      </c>
      <c r="T43" s="165"/>
      <c r="U43" s="165">
        <v>83718988421</v>
      </c>
      <c r="V43" s="206"/>
      <c r="W43" s="200">
        <f t="shared" si="0"/>
        <v>2.9487491036092918E-3</v>
      </c>
      <c r="X43" s="207"/>
    </row>
    <row r="44" spans="1:24" ht="49.5" customHeight="1">
      <c r="A44" s="181" t="s">
        <v>110</v>
      </c>
      <c r="B44" s="205"/>
      <c r="C44" s="44">
        <v>374111730</v>
      </c>
      <c r="D44" s="165"/>
      <c r="E44" s="44">
        <v>489483767343</v>
      </c>
      <c r="F44" s="165"/>
      <c r="G44" s="165">
        <v>547178053488</v>
      </c>
      <c r="H44" s="44"/>
      <c r="I44" s="6">
        <v>358395713</v>
      </c>
      <c r="J44" s="6">
        <v>535408920838</v>
      </c>
      <c r="K44" s="6"/>
      <c r="L44" s="6">
        <v>322531370</v>
      </c>
      <c r="M44" s="6">
        <v>500539755869</v>
      </c>
      <c r="O44" s="44">
        <v>409976073</v>
      </c>
      <c r="P44" s="165"/>
      <c r="Q44" s="165">
        <v>1470</v>
      </c>
      <c r="R44" s="165"/>
      <c r="S44" s="44">
        <v>573620764625</v>
      </c>
      <c r="T44" s="165"/>
      <c r="U44" s="165">
        <v>598006228199</v>
      </c>
      <c r="V44" s="206"/>
      <c r="W44" s="200">
        <f t="shared" si="0"/>
        <v>2.1062967465481849E-2</v>
      </c>
      <c r="X44" s="207"/>
    </row>
    <row r="45" spans="1:24" ht="49.5" customHeight="1">
      <c r="A45" s="181" t="s">
        <v>170</v>
      </c>
      <c r="B45" s="205"/>
      <c r="C45" s="44">
        <v>53694591</v>
      </c>
      <c r="D45" s="165"/>
      <c r="E45" s="44">
        <v>187255711335</v>
      </c>
      <c r="F45" s="165"/>
      <c r="G45" s="165">
        <v>344718570824</v>
      </c>
      <c r="H45" s="44"/>
      <c r="I45" s="6">
        <v>0</v>
      </c>
      <c r="J45" s="6">
        <v>0</v>
      </c>
      <c r="K45" s="6"/>
      <c r="L45" s="6">
        <v>53694591</v>
      </c>
      <c r="M45" s="6">
        <v>483778151086</v>
      </c>
      <c r="O45" s="44">
        <v>0</v>
      </c>
      <c r="P45" s="165"/>
      <c r="Q45" s="165">
        <v>0</v>
      </c>
      <c r="R45" s="165"/>
      <c r="S45" s="44">
        <v>0</v>
      </c>
      <c r="T45" s="165"/>
      <c r="U45" s="165">
        <v>0</v>
      </c>
      <c r="V45" s="206"/>
      <c r="W45" s="200">
        <f t="shared" si="0"/>
        <v>0</v>
      </c>
      <c r="X45" s="207"/>
    </row>
    <row r="46" spans="1:24" ht="49.5" customHeight="1">
      <c r="A46" s="181" t="s">
        <v>104</v>
      </c>
      <c r="B46" s="205"/>
      <c r="C46" s="44">
        <v>18762581</v>
      </c>
      <c r="D46" s="165"/>
      <c r="E46" s="44">
        <v>90413237445</v>
      </c>
      <c r="F46" s="165"/>
      <c r="G46" s="165">
        <v>137211315859</v>
      </c>
      <c r="H46" s="44"/>
      <c r="I46" s="6">
        <v>0</v>
      </c>
      <c r="J46" s="6">
        <v>0</v>
      </c>
      <c r="K46" s="6"/>
      <c r="L46" s="6">
        <v>0</v>
      </c>
      <c r="M46" s="6">
        <v>0</v>
      </c>
      <c r="O46" s="44">
        <v>18762581</v>
      </c>
      <c r="P46" s="165"/>
      <c r="Q46" s="165">
        <v>7000</v>
      </c>
      <c r="R46" s="165"/>
      <c r="S46" s="44">
        <v>90413237445</v>
      </c>
      <c r="T46" s="165"/>
      <c r="U46" s="165">
        <v>130322823744</v>
      </c>
      <c r="V46" s="206"/>
      <c r="W46" s="200">
        <f t="shared" si="0"/>
        <v>4.5902287753701154E-3</v>
      </c>
      <c r="X46" s="207"/>
    </row>
    <row r="47" spans="1:24" ht="49.5" customHeight="1">
      <c r="A47" s="181" t="s">
        <v>336</v>
      </c>
      <c r="B47" s="205"/>
      <c r="C47" s="44">
        <v>27342919</v>
      </c>
      <c r="D47" s="165"/>
      <c r="E47" s="44">
        <v>54518874014</v>
      </c>
      <c r="F47" s="165"/>
      <c r="G47" s="165">
        <v>62878571576</v>
      </c>
      <c r="H47" s="44"/>
      <c r="I47" s="6">
        <v>0</v>
      </c>
      <c r="J47" s="6">
        <v>0</v>
      </c>
      <c r="K47" s="6"/>
      <c r="L47" s="6">
        <v>21502684</v>
      </c>
      <c r="M47" s="6">
        <v>51762272398</v>
      </c>
      <c r="O47" s="44">
        <v>5840235</v>
      </c>
      <c r="P47" s="165"/>
      <c r="Q47" s="165">
        <v>2273</v>
      </c>
      <c r="R47" s="165"/>
      <c r="S47" s="44">
        <v>11644807790</v>
      </c>
      <c r="T47" s="165"/>
      <c r="U47" s="165">
        <v>13172239537</v>
      </c>
      <c r="V47" s="206"/>
      <c r="W47" s="200">
        <f t="shared" si="0"/>
        <v>4.6395244686822591E-4</v>
      </c>
      <c r="X47" s="207"/>
    </row>
    <row r="48" spans="1:24" ht="49.5" customHeight="1">
      <c r="A48" s="181" t="s">
        <v>171</v>
      </c>
      <c r="B48" s="205"/>
      <c r="C48" s="44">
        <v>891268</v>
      </c>
      <c r="D48" s="165"/>
      <c r="E48" s="44">
        <v>9518654621</v>
      </c>
      <c r="F48" s="165"/>
      <c r="G48" s="165">
        <v>12956145005</v>
      </c>
      <c r="H48" s="44"/>
      <c r="I48" s="6">
        <v>501338</v>
      </c>
      <c r="J48" s="6">
        <v>0</v>
      </c>
      <c r="K48" s="6"/>
      <c r="L48" s="6">
        <v>0</v>
      </c>
      <c r="M48" s="6">
        <v>0</v>
      </c>
      <c r="O48" s="44">
        <v>1392606</v>
      </c>
      <c r="P48" s="165"/>
      <c r="Q48" s="165">
        <v>11290</v>
      </c>
      <c r="R48" s="165"/>
      <c r="S48" s="44">
        <v>9518654621</v>
      </c>
      <c r="T48" s="165"/>
      <c r="U48" s="165">
        <v>15600986651</v>
      </c>
      <c r="V48" s="206"/>
      <c r="W48" s="200">
        <f t="shared" si="0"/>
        <v>5.4949774561558514E-4</v>
      </c>
      <c r="X48" s="207"/>
    </row>
    <row r="49" spans="1:24" ht="49.5" customHeight="1">
      <c r="A49" s="181" t="s">
        <v>337</v>
      </c>
      <c r="B49" s="205"/>
      <c r="C49" s="44">
        <v>39607975</v>
      </c>
      <c r="D49" s="165"/>
      <c r="E49" s="44">
        <v>99477050262</v>
      </c>
      <c r="F49" s="165"/>
      <c r="G49" s="165">
        <v>146281319529</v>
      </c>
      <c r="H49" s="44"/>
      <c r="I49" s="6">
        <v>0</v>
      </c>
      <c r="J49" s="6">
        <v>0</v>
      </c>
      <c r="K49" s="6"/>
      <c r="L49" s="6">
        <v>0</v>
      </c>
      <c r="M49" s="6">
        <v>0</v>
      </c>
      <c r="O49" s="44">
        <v>39607975</v>
      </c>
      <c r="P49" s="165"/>
      <c r="Q49" s="165">
        <v>3921</v>
      </c>
      <c r="R49" s="165"/>
      <c r="S49" s="44">
        <v>99477050262</v>
      </c>
      <c r="T49" s="165"/>
      <c r="U49" s="165">
        <v>154102378793</v>
      </c>
      <c r="V49" s="206"/>
      <c r="W49" s="200">
        <f t="shared" si="0"/>
        <v>5.4277919489998834E-3</v>
      </c>
      <c r="X49" s="207"/>
    </row>
    <row r="50" spans="1:24" ht="49.5" customHeight="1">
      <c r="A50" s="181" t="s">
        <v>282</v>
      </c>
      <c r="B50" s="205"/>
      <c r="C50" s="44">
        <v>287581418</v>
      </c>
      <c r="D50" s="165"/>
      <c r="E50" s="44">
        <v>2073153417967</v>
      </c>
      <c r="F50" s="165"/>
      <c r="G50" s="165">
        <v>3307304014077</v>
      </c>
      <c r="H50" s="44"/>
      <c r="I50" s="6">
        <v>16484676</v>
      </c>
      <c r="J50" s="6">
        <v>199791156491</v>
      </c>
      <c r="K50" s="6"/>
      <c r="L50" s="6">
        <v>29513283</v>
      </c>
      <c r="M50" s="6">
        <v>465288164223</v>
      </c>
      <c r="O50" s="44">
        <v>274552811</v>
      </c>
      <c r="P50" s="165"/>
      <c r="Q50" s="165">
        <v>15870</v>
      </c>
      <c r="R50" s="165"/>
      <c r="S50" s="44">
        <v>2052327880282</v>
      </c>
      <c r="T50" s="165"/>
      <c r="U50" s="165">
        <v>4323472317030</v>
      </c>
      <c r="V50" s="206"/>
      <c r="W50" s="200">
        <f t="shared" si="0"/>
        <v>0.1522812848049642</v>
      </c>
      <c r="X50" s="207"/>
    </row>
    <row r="51" spans="1:24" ht="49.5" customHeight="1">
      <c r="A51" s="181" t="s">
        <v>176</v>
      </c>
      <c r="B51" s="205"/>
      <c r="C51" s="44">
        <v>101367056</v>
      </c>
      <c r="D51" s="165"/>
      <c r="E51" s="44">
        <v>887058135643</v>
      </c>
      <c r="F51" s="165"/>
      <c r="G51" s="165">
        <v>1049085786697</v>
      </c>
      <c r="H51" s="44"/>
      <c r="I51" s="6">
        <v>0</v>
      </c>
      <c r="J51" s="6">
        <v>0</v>
      </c>
      <c r="K51" s="6"/>
      <c r="L51" s="6">
        <v>4001412</v>
      </c>
      <c r="M51" s="6">
        <v>50782453510</v>
      </c>
      <c r="O51" s="44">
        <v>97365644</v>
      </c>
      <c r="P51" s="165"/>
      <c r="Q51" s="165">
        <v>13390</v>
      </c>
      <c r="R51" s="165"/>
      <c r="S51" s="44">
        <v>852041975475</v>
      </c>
      <c r="T51" s="165"/>
      <c r="U51" s="165">
        <v>1293648171392</v>
      </c>
      <c r="V51" s="206"/>
      <c r="W51" s="200">
        <f t="shared" si="0"/>
        <v>4.5564858793982962E-2</v>
      </c>
      <c r="X51" s="207"/>
    </row>
    <row r="52" spans="1:24" ht="49.5" customHeight="1">
      <c r="A52" s="181" t="s">
        <v>367</v>
      </c>
      <c r="B52" s="205"/>
      <c r="C52" s="44">
        <v>0</v>
      </c>
      <c r="D52" s="165"/>
      <c r="E52" s="44">
        <v>0</v>
      </c>
      <c r="F52" s="165"/>
      <c r="G52" s="165">
        <v>0</v>
      </c>
      <c r="H52" s="44"/>
      <c r="I52" s="6">
        <v>7000000</v>
      </c>
      <c r="J52" s="6">
        <v>103202146583</v>
      </c>
      <c r="K52" s="6"/>
      <c r="L52" s="6">
        <v>0</v>
      </c>
      <c r="M52" s="6">
        <v>0</v>
      </c>
      <c r="O52" s="44">
        <v>7000000</v>
      </c>
      <c r="P52" s="165"/>
      <c r="Q52" s="165">
        <v>15050</v>
      </c>
      <c r="R52" s="165"/>
      <c r="S52" s="44">
        <v>103202146583</v>
      </c>
      <c r="T52" s="165"/>
      <c r="U52" s="165">
        <v>104535644500</v>
      </c>
      <c r="V52" s="206"/>
      <c r="W52" s="200">
        <f t="shared" si="0"/>
        <v>3.6819530888798171E-3</v>
      </c>
      <c r="X52" s="207"/>
    </row>
    <row r="53" spans="1:24" ht="49.5" customHeight="1">
      <c r="A53" s="181" t="s">
        <v>178</v>
      </c>
      <c r="B53" s="205"/>
      <c r="C53" s="44">
        <v>36512512</v>
      </c>
      <c r="D53" s="165"/>
      <c r="E53" s="44">
        <v>274838290123</v>
      </c>
      <c r="F53" s="165"/>
      <c r="G53" s="165">
        <v>269553210902</v>
      </c>
      <c r="H53" s="44"/>
      <c r="I53" s="6">
        <v>8716700</v>
      </c>
      <c r="J53" s="6">
        <v>64582604443</v>
      </c>
      <c r="K53" s="6"/>
      <c r="L53" s="6">
        <v>1668710</v>
      </c>
      <c r="M53" s="6">
        <v>12269713698</v>
      </c>
      <c r="O53" s="44">
        <v>43560502</v>
      </c>
      <c r="P53" s="165"/>
      <c r="Q53" s="165">
        <v>7250</v>
      </c>
      <c r="R53" s="165"/>
      <c r="S53" s="44">
        <v>326860120793</v>
      </c>
      <c r="T53" s="165"/>
      <c r="U53" s="165">
        <v>313372400070</v>
      </c>
      <c r="V53" s="206"/>
      <c r="W53" s="200">
        <f t="shared" si="0"/>
        <v>1.1037598533267936E-2</v>
      </c>
      <c r="X53" s="207"/>
    </row>
    <row r="54" spans="1:24" ht="49.5" customHeight="1">
      <c r="A54" s="181" t="s">
        <v>88</v>
      </c>
      <c r="B54" s="205"/>
      <c r="C54" s="44">
        <v>769106</v>
      </c>
      <c r="D54" s="165"/>
      <c r="E54" s="44">
        <v>38863627431</v>
      </c>
      <c r="F54" s="165"/>
      <c r="G54" s="165">
        <v>35670136292</v>
      </c>
      <c r="H54" s="44"/>
      <c r="I54" s="6">
        <v>0</v>
      </c>
      <c r="J54" s="6">
        <v>0</v>
      </c>
      <c r="K54" s="6"/>
      <c r="L54" s="6">
        <v>0</v>
      </c>
      <c r="M54" s="6">
        <v>0</v>
      </c>
      <c r="O54" s="44">
        <v>769106</v>
      </c>
      <c r="P54" s="165"/>
      <c r="Q54" s="165">
        <v>44000</v>
      </c>
      <c r="R54" s="165"/>
      <c r="S54" s="44">
        <v>38863627431</v>
      </c>
      <c r="T54" s="165"/>
      <c r="U54" s="165">
        <v>33579075672</v>
      </c>
      <c r="V54" s="206"/>
      <c r="W54" s="200">
        <f t="shared" si="0"/>
        <v>1.1827217594879756E-3</v>
      </c>
      <c r="X54" s="207"/>
    </row>
    <row r="55" spans="1:24" ht="49.5" customHeight="1">
      <c r="A55" s="181" t="s">
        <v>180</v>
      </c>
      <c r="B55" s="205"/>
      <c r="C55" s="44">
        <v>14853971</v>
      </c>
      <c r="D55" s="165"/>
      <c r="E55" s="44">
        <v>236133709577</v>
      </c>
      <c r="F55" s="165"/>
      <c r="G55" s="165">
        <v>244964669750</v>
      </c>
      <c r="H55" s="44"/>
      <c r="I55" s="6">
        <v>0</v>
      </c>
      <c r="J55" s="6">
        <v>0</v>
      </c>
      <c r="K55" s="6"/>
      <c r="L55" s="6">
        <v>5529864</v>
      </c>
      <c r="M55" s="6">
        <v>76556502780</v>
      </c>
      <c r="O55" s="44">
        <v>9324107</v>
      </c>
      <c r="P55" s="165"/>
      <c r="Q55" s="165">
        <v>13690</v>
      </c>
      <c r="R55" s="165"/>
      <c r="S55" s="44">
        <v>148225412208</v>
      </c>
      <c r="T55" s="165"/>
      <c r="U55" s="165">
        <v>126660313331</v>
      </c>
      <c r="V55" s="206"/>
      <c r="W55" s="200">
        <f t="shared" si="0"/>
        <v>4.4612278820126364E-3</v>
      </c>
      <c r="X55" s="207"/>
    </row>
    <row r="56" spans="1:24" ht="49.5" customHeight="1">
      <c r="A56" s="181" t="s">
        <v>181</v>
      </c>
      <c r="B56" s="205"/>
      <c r="C56" s="44">
        <v>644068</v>
      </c>
      <c r="D56" s="165"/>
      <c r="E56" s="44">
        <v>25277341770</v>
      </c>
      <c r="F56" s="165"/>
      <c r="G56" s="165">
        <v>24541031210</v>
      </c>
      <c r="H56" s="44"/>
      <c r="I56" s="6">
        <v>684938</v>
      </c>
      <c r="J56" s="6">
        <v>24771082391</v>
      </c>
      <c r="K56" s="6"/>
      <c r="L56" s="6">
        <v>0</v>
      </c>
      <c r="M56" s="6">
        <v>0</v>
      </c>
      <c r="O56" s="44">
        <v>1329006</v>
      </c>
      <c r="P56" s="165"/>
      <c r="Q56" s="165">
        <v>36500</v>
      </c>
      <c r="R56" s="165"/>
      <c r="S56" s="44">
        <v>50048424161</v>
      </c>
      <c r="T56" s="165"/>
      <c r="U56" s="165">
        <v>48133746605</v>
      </c>
      <c r="V56" s="206"/>
      <c r="W56" s="200">
        <f t="shared" si="0"/>
        <v>1.6953661867138358E-3</v>
      </c>
      <c r="X56" s="207"/>
    </row>
    <row r="57" spans="1:24" ht="49.5" customHeight="1">
      <c r="A57" s="181" t="s">
        <v>182</v>
      </c>
      <c r="B57" s="205"/>
      <c r="C57" s="44">
        <v>13258122</v>
      </c>
      <c r="D57" s="165"/>
      <c r="E57" s="44">
        <v>97675703003</v>
      </c>
      <c r="F57" s="165"/>
      <c r="G57" s="165">
        <v>107876221081</v>
      </c>
      <c r="H57" s="44"/>
      <c r="I57" s="6">
        <v>0</v>
      </c>
      <c r="J57" s="6">
        <v>0</v>
      </c>
      <c r="K57" s="6"/>
      <c r="L57" s="6">
        <v>4413290</v>
      </c>
      <c r="M57" s="6">
        <v>33359065622</v>
      </c>
      <c r="O57" s="44">
        <v>8844832</v>
      </c>
      <c r="P57" s="165"/>
      <c r="Q57" s="165">
        <v>7960</v>
      </c>
      <c r="R57" s="165"/>
      <c r="S57" s="44">
        <v>65161957594</v>
      </c>
      <c r="T57" s="165"/>
      <c r="U57" s="165">
        <v>69860633135</v>
      </c>
      <c r="V57" s="206"/>
      <c r="W57" s="200">
        <f t="shared" si="0"/>
        <v>2.460630296898518E-3</v>
      </c>
      <c r="X57" s="207"/>
    </row>
    <row r="58" spans="1:24" ht="49.5" customHeight="1">
      <c r="A58" s="181" t="s">
        <v>184</v>
      </c>
      <c r="B58" s="205"/>
      <c r="C58" s="44">
        <v>6574312</v>
      </c>
      <c r="D58" s="165"/>
      <c r="E58" s="44">
        <v>146852519789</v>
      </c>
      <c r="F58" s="165"/>
      <c r="G58" s="165">
        <v>160869326735</v>
      </c>
      <c r="H58" s="44"/>
      <c r="I58" s="6">
        <v>0</v>
      </c>
      <c r="J58" s="6">
        <v>0</v>
      </c>
      <c r="K58" s="6"/>
      <c r="L58" s="6">
        <v>1000000</v>
      </c>
      <c r="M58" s="6">
        <v>25193735376</v>
      </c>
      <c r="O58" s="44">
        <v>5574312</v>
      </c>
      <c r="P58" s="165"/>
      <c r="Q58" s="165">
        <v>27360</v>
      </c>
      <c r="R58" s="165"/>
      <c r="S58" s="44">
        <v>124515198441</v>
      </c>
      <c r="T58" s="165"/>
      <c r="U58" s="165">
        <v>151334249471</v>
      </c>
      <c r="V58" s="206"/>
      <c r="W58" s="200">
        <f t="shared" si="0"/>
        <v>5.3302929346081308E-3</v>
      </c>
      <c r="X58" s="207"/>
    </row>
    <row r="59" spans="1:24" ht="49.5" customHeight="1">
      <c r="A59" s="181" t="s">
        <v>185</v>
      </c>
      <c r="B59" s="205"/>
      <c r="C59" s="44">
        <v>766942</v>
      </c>
      <c r="D59" s="165"/>
      <c r="E59" s="44">
        <v>39326900147</v>
      </c>
      <c r="F59" s="165"/>
      <c r="G59" s="165">
        <v>45090052150</v>
      </c>
      <c r="H59" s="44"/>
      <c r="I59" s="6">
        <v>0</v>
      </c>
      <c r="J59" s="6">
        <v>0</v>
      </c>
      <c r="K59" s="6"/>
      <c r="L59" s="6">
        <v>0</v>
      </c>
      <c r="M59" s="6">
        <v>0</v>
      </c>
      <c r="O59" s="44">
        <v>766942</v>
      </c>
      <c r="P59" s="165"/>
      <c r="Q59" s="165">
        <v>64890</v>
      </c>
      <c r="R59" s="165"/>
      <c r="S59" s="44">
        <v>39326900147</v>
      </c>
      <c r="T59" s="165"/>
      <c r="U59" s="165">
        <v>49382168508</v>
      </c>
      <c r="V59" s="206"/>
      <c r="W59" s="200">
        <f t="shared" si="0"/>
        <v>1.7393380864802936E-3</v>
      </c>
      <c r="X59" s="207"/>
    </row>
    <row r="60" spans="1:24" ht="49.5" customHeight="1">
      <c r="A60" s="181" t="s">
        <v>83</v>
      </c>
      <c r="B60" s="205"/>
      <c r="C60" s="44">
        <v>28719014</v>
      </c>
      <c r="D60" s="165"/>
      <c r="E60" s="44">
        <v>486714923982</v>
      </c>
      <c r="F60" s="165"/>
      <c r="G60" s="165">
        <v>598437336460</v>
      </c>
      <c r="H60" s="44"/>
      <c r="I60" s="6">
        <v>1010000</v>
      </c>
      <c r="J60" s="6">
        <v>24374694857</v>
      </c>
      <c r="K60" s="6"/>
      <c r="L60" s="6">
        <v>11230</v>
      </c>
      <c r="M60" s="6">
        <v>283594243</v>
      </c>
      <c r="O60" s="44">
        <v>29717784</v>
      </c>
      <c r="P60" s="165"/>
      <c r="Q60" s="165">
        <v>24200</v>
      </c>
      <c r="R60" s="165"/>
      <c r="S60" s="44">
        <v>510899282602</v>
      </c>
      <c r="T60" s="165"/>
      <c r="U60" s="165">
        <v>713611185822</v>
      </c>
      <c r="V60" s="206"/>
      <c r="W60" s="200">
        <f t="shared" si="0"/>
        <v>2.5134803754871402E-2</v>
      </c>
      <c r="X60" s="207"/>
    </row>
    <row r="61" spans="1:24" ht="49.5" customHeight="1">
      <c r="A61" s="181" t="s">
        <v>187</v>
      </c>
      <c r="B61" s="205"/>
      <c r="C61" s="44">
        <v>2247829</v>
      </c>
      <c r="D61" s="165"/>
      <c r="E61" s="44">
        <v>24515209929</v>
      </c>
      <c r="F61" s="165"/>
      <c r="G61" s="165">
        <v>33590626428</v>
      </c>
      <c r="H61" s="44"/>
      <c r="I61" s="6">
        <v>0</v>
      </c>
      <c r="J61" s="6">
        <v>0</v>
      </c>
      <c r="K61" s="6"/>
      <c r="L61" s="6">
        <v>2247829</v>
      </c>
      <c r="M61" s="6">
        <v>37092438282</v>
      </c>
      <c r="O61" s="44">
        <v>0</v>
      </c>
      <c r="P61" s="165"/>
      <c r="Q61" s="165">
        <v>0</v>
      </c>
      <c r="R61" s="165"/>
      <c r="S61" s="44">
        <v>0</v>
      </c>
      <c r="T61" s="165"/>
      <c r="U61" s="165">
        <v>0</v>
      </c>
      <c r="V61" s="206"/>
      <c r="W61" s="200">
        <f t="shared" si="0"/>
        <v>0</v>
      </c>
      <c r="X61" s="207"/>
    </row>
    <row r="62" spans="1:24" ht="49.5" customHeight="1">
      <c r="A62" s="181" t="s">
        <v>188</v>
      </c>
      <c r="B62" s="205"/>
      <c r="C62" s="44">
        <v>69528593</v>
      </c>
      <c r="D62" s="165"/>
      <c r="E62" s="44">
        <v>186825878099</v>
      </c>
      <c r="F62" s="165"/>
      <c r="G62" s="165">
        <v>247885155157</v>
      </c>
      <c r="H62" s="44"/>
      <c r="I62" s="6">
        <v>0</v>
      </c>
      <c r="J62" s="6">
        <v>0</v>
      </c>
      <c r="K62" s="6"/>
      <c r="L62" s="6">
        <v>69528593</v>
      </c>
      <c r="M62" s="6">
        <v>234744745364</v>
      </c>
      <c r="O62" s="44">
        <v>0</v>
      </c>
      <c r="P62" s="165"/>
      <c r="Q62" s="165">
        <v>0</v>
      </c>
      <c r="R62" s="165"/>
      <c r="S62" s="44">
        <v>0</v>
      </c>
      <c r="T62" s="165"/>
      <c r="U62" s="165">
        <v>0</v>
      </c>
      <c r="V62" s="206"/>
      <c r="W62" s="200">
        <f t="shared" si="0"/>
        <v>0</v>
      </c>
      <c r="X62" s="207"/>
    </row>
    <row r="63" spans="1:24" ht="49.5" customHeight="1">
      <c r="A63" s="181" t="s">
        <v>189</v>
      </c>
      <c r="B63" s="205"/>
      <c r="C63" s="44">
        <v>17474751</v>
      </c>
      <c r="D63" s="165"/>
      <c r="E63" s="44">
        <v>153487003882</v>
      </c>
      <c r="F63" s="165"/>
      <c r="G63" s="165">
        <v>152935899764</v>
      </c>
      <c r="H63" s="44"/>
      <c r="I63" s="6">
        <v>0</v>
      </c>
      <c r="J63" s="6">
        <v>0</v>
      </c>
      <c r="K63" s="6"/>
      <c r="L63" s="6">
        <v>0</v>
      </c>
      <c r="M63" s="6">
        <v>0</v>
      </c>
      <c r="O63" s="44">
        <v>17474751</v>
      </c>
      <c r="P63" s="165"/>
      <c r="Q63" s="165">
        <v>8250</v>
      </c>
      <c r="R63" s="165"/>
      <c r="S63" s="44">
        <v>153487003882</v>
      </c>
      <c r="T63" s="165"/>
      <c r="U63" s="165">
        <v>143052287196</v>
      </c>
      <c r="V63" s="206"/>
      <c r="W63" s="200">
        <f t="shared" si="0"/>
        <v>5.0385857688248614E-3</v>
      </c>
      <c r="X63" s="207"/>
    </row>
    <row r="64" spans="1:24" ht="49.5" customHeight="1">
      <c r="A64" s="181" t="s">
        <v>190</v>
      </c>
      <c r="B64" s="205"/>
      <c r="C64" s="44">
        <v>12194968</v>
      </c>
      <c r="D64" s="165"/>
      <c r="E64" s="44">
        <v>418472471979</v>
      </c>
      <c r="F64" s="165"/>
      <c r="G64" s="165">
        <v>544773554402</v>
      </c>
      <c r="H64" s="44"/>
      <c r="I64" s="6">
        <v>0</v>
      </c>
      <c r="J64" s="6">
        <v>0</v>
      </c>
      <c r="K64" s="6"/>
      <c r="L64" s="6">
        <v>1700000</v>
      </c>
      <c r="M64" s="6">
        <v>78219651999</v>
      </c>
      <c r="O64" s="44">
        <v>10494968</v>
      </c>
      <c r="P64" s="165"/>
      <c r="Q64" s="165">
        <v>68910</v>
      </c>
      <c r="R64" s="165"/>
      <c r="S64" s="44">
        <v>360136672954</v>
      </c>
      <c r="T64" s="165"/>
      <c r="U64" s="165">
        <v>717617845149</v>
      </c>
      <c r="V64" s="206"/>
      <c r="W64" s="200">
        <f t="shared" si="0"/>
        <v>2.5275926256729003E-2</v>
      </c>
      <c r="X64" s="207"/>
    </row>
    <row r="65" spans="1:24" ht="49.5" customHeight="1">
      <c r="A65" s="181" t="s">
        <v>194</v>
      </c>
      <c r="B65" s="205"/>
      <c r="C65" s="44">
        <v>3627418</v>
      </c>
      <c r="D65" s="165"/>
      <c r="E65" s="44">
        <v>12323524632</v>
      </c>
      <c r="F65" s="165"/>
      <c r="G65" s="165">
        <v>15696887717</v>
      </c>
      <c r="H65" s="44"/>
      <c r="I65" s="6">
        <v>0</v>
      </c>
      <c r="J65" s="6">
        <v>0</v>
      </c>
      <c r="K65" s="6"/>
      <c r="L65" s="6">
        <v>0</v>
      </c>
      <c r="M65" s="6">
        <v>0</v>
      </c>
      <c r="O65" s="44">
        <v>3627418</v>
      </c>
      <c r="P65" s="165"/>
      <c r="Q65" s="165">
        <v>4757</v>
      </c>
      <c r="R65" s="165"/>
      <c r="S65" s="44">
        <v>12323524632</v>
      </c>
      <c r="T65" s="165"/>
      <c r="U65" s="165">
        <v>17122241429</v>
      </c>
      <c r="V65" s="206"/>
      <c r="W65" s="200">
        <f t="shared" si="0"/>
        <v>6.0307936129912632E-4</v>
      </c>
      <c r="X65" s="207"/>
    </row>
    <row r="66" spans="1:24" ht="49.5" customHeight="1">
      <c r="A66" s="181" t="s">
        <v>84</v>
      </c>
      <c r="B66" s="205"/>
      <c r="C66" s="44">
        <v>18338067</v>
      </c>
      <c r="D66" s="165"/>
      <c r="E66" s="44">
        <v>197099891270</v>
      </c>
      <c r="F66" s="165"/>
      <c r="G66" s="165">
        <v>278949489668</v>
      </c>
      <c r="H66" s="44"/>
      <c r="I66" s="6">
        <v>300000</v>
      </c>
      <c r="J66" s="6">
        <v>4878963006</v>
      </c>
      <c r="K66" s="6"/>
      <c r="L66" s="6">
        <v>0</v>
      </c>
      <c r="M66" s="6">
        <v>0</v>
      </c>
      <c r="O66" s="44">
        <v>18638067</v>
      </c>
      <c r="P66" s="165"/>
      <c r="Q66" s="165">
        <v>18630</v>
      </c>
      <c r="R66" s="165"/>
      <c r="S66" s="44">
        <v>201978854276</v>
      </c>
      <c r="T66" s="165"/>
      <c r="U66" s="165">
        <v>344543122048</v>
      </c>
      <c r="V66" s="206"/>
      <c r="W66" s="200">
        <f t="shared" si="0"/>
        <v>1.2135493290778242E-2</v>
      </c>
      <c r="X66" s="207"/>
    </row>
    <row r="67" spans="1:24" ht="49.5" customHeight="1">
      <c r="A67" s="181" t="s">
        <v>87</v>
      </c>
      <c r="B67" s="205"/>
      <c r="C67" s="44">
        <v>4309448</v>
      </c>
      <c r="D67" s="165"/>
      <c r="E67" s="44">
        <v>262169252985</v>
      </c>
      <c r="F67" s="165"/>
      <c r="G67" s="165">
        <v>237496591609</v>
      </c>
      <c r="H67" s="44"/>
      <c r="I67" s="6">
        <v>0</v>
      </c>
      <c r="J67" s="6">
        <v>0</v>
      </c>
      <c r="K67" s="6"/>
      <c r="L67" s="6">
        <v>0</v>
      </c>
      <c r="M67" s="6">
        <v>0</v>
      </c>
      <c r="O67" s="44">
        <v>4309448</v>
      </c>
      <c r="P67" s="165"/>
      <c r="Q67" s="165">
        <v>53600</v>
      </c>
      <c r="R67" s="165"/>
      <c r="S67" s="44">
        <v>262169252985</v>
      </c>
      <c r="T67" s="165"/>
      <c r="U67" s="165">
        <v>229200887831</v>
      </c>
      <c r="V67" s="206"/>
      <c r="W67" s="200">
        <f t="shared" si="0"/>
        <v>8.0729106417222786E-3</v>
      </c>
      <c r="X67" s="207"/>
    </row>
    <row r="68" spans="1:24" ht="49.5" customHeight="1">
      <c r="A68" s="181" t="s">
        <v>196</v>
      </c>
      <c r="B68" s="205"/>
      <c r="C68" s="44">
        <v>1650817</v>
      </c>
      <c r="D68" s="165"/>
      <c r="E68" s="44">
        <v>11224896137</v>
      </c>
      <c r="F68" s="165"/>
      <c r="G68" s="165">
        <v>11761243410</v>
      </c>
      <c r="H68" s="44"/>
      <c r="I68" s="6">
        <v>0</v>
      </c>
      <c r="J68" s="6">
        <v>0</v>
      </c>
      <c r="K68" s="6"/>
      <c r="L68" s="6">
        <v>0</v>
      </c>
      <c r="M68" s="6">
        <v>0</v>
      </c>
      <c r="O68" s="44">
        <v>1650817</v>
      </c>
      <c r="P68" s="165"/>
      <c r="Q68" s="165">
        <v>8020</v>
      </c>
      <c r="R68" s="165"/>
      <c r="S68" s="44">
        <v>11224896137</v>
      </c>
      <c r="T68" s="165"/>
      <c r="U68" s="165">
        <v>13137210604</v>
      </c>
      <c r="V68" s="206"/>
      <c r="W68" s="200">
        <f t="shared" si="0"/>
        <v>4.6271865825309459E-4</v>
      </c>
      <c r="X68" s="207"/>
    </row>
    <row r="69" spans="1:24" ht="49.5" customHeight="1">
      <c r="A69" s="181" t="s">
        <v>85</v>
      </c>
      <c r="B69" s="205"/>
      <c r="C69" s="44">
        <v>16842774</v>
      </c>
      <c r="D69" s="165"/>
      <c r="E69" s="44">
        <v>64606201056</v>
      </c>
      <c r="F69" s="165"/>
      <c r="G69" s="165">
        <v>55602751525</v>
      </c>
      <c r="H69" s="44"/>
      <c r="I69" s="6">
        <v>0</v>
      </c>
      <c r="J69" s="6">
        <v>0</v>
      </c>
      <c r="K69" s="6"/>
      <c r="L69" s="6">
        <v>0</v>
      </c>
      <c r="M69" s="6">
        <v>0</v>
      </c>
      <c r="O69" s="44">
        <v>16842774</v>
      </c>
      <c r="P69" s="165"/>
      <c r="Q69" s="165">
        <v>3632</v>
      </c>
      <c r="R69" s="165"/>
      <c r="S69" s="44">
        <v>64606201056</v>
      </c>
      <c r="T69" s="165"/>
      <c r="U69" s="165">
        <v>60700088229</v>
      </c>
      <c r="V69" s="206"/>
      <c r="W69" s="200">
        <f t="shared" si="0"/>
        <v>2.1379777052988273E-3</v>
      </c>
      <c r="X69" s="207"/>
    </row>
    <row r="70" spans="1:24" ht="49.5" customHeight="1">
      <c r="A70" s="181" t="s">
        <v>197</v>
      </c>
      <c r="B70" s="205"/>
      <c r="C70" s="44">
        <v>11388752</v>
      </c>
      <c r="D70" s="165"/>
      <c r="E70" s="44">
        <v>212414376194</v>
      </c>
      <c r="F70" s="165"/>
      <c r="G70" s="165">
        <v>213696557471</v>
      </c>
      <c r="H70" s="44"/>
      <c r="I70" s="6">
        <v>3323070</v>
      </c>
      <c r="J70" s="6">
        <v>60170863201</v>
      </c>
      <c r="K70" s="6"/>
      <c r="L70" s="6">
        <v>9957699</v>
      </c>
      <c r="M70" s="6">
        <v>169105648764</v>
      </c>
      <c r="O70" s="44">
        <v>4754123</v>
      </c>
      <c r="P70" s="165"/>
      <c r="Q70" s="165">
        <v>17780</v>
      </c>
      <c r="R70" s="165"/>
      <c r="S70" s="44">
        <v>87403458851</v>
      </c>
      <c r="T70" s="165"/>
      <c r="U70" s="165">
        <v>83874903132</v>
      </c>
      <c r="V70" s="206"/>
      <c r="W70" s="200">
        <f t="shared" si="0"/>
        <v>2.9542407294993319E-3</v>
      </c>
      <c r="X70" s="207"/>
    </row>
    <row r="71" spans="1:24" ht="49.5" customHeight="1">
      <c r="A71" s="181" t="s">
        <v>198</v>
      </c>
      <c r="B71" s="205"/>
      <c r="C71" s="44">
        <v>0</v>
      </c>
      <c r="D71" s="165"/>
      <c r="E71" s="44">
        <v>0</v>
      </c>
      <c r="F71" s="165"/>
      <c r="G71" s="165">
        <v>0</v>
      </c>
      <c r="H71" s="44"/>
      <c r="I71" s="6">
        <v>53338900</v>
      </c>
      <c r="J71" s="6">
        <v>265824135361</v>
      </c>
      <c r="K71" s="6"/>
      <c r="L71" s="6">
        <v>0</v>
      </c>
      <c r="M71" s="6">
        <v>0</v>
      </c>
      <c r="O71" s="44">
        <v>53338900</v>
      </c>
      <c r="P71" s="165"/>
      <c r="Q71" s="165">
        <v>4966</v>
      </c>
      <c r="R71" s="165"/>
      <c r="S71" s="44">
        <v>265824135361</v>
      </c>
      <c r="T71" s="165"/>
      <c r="U71" s="165">
        <v>262833447449</v>
      </c>
      <c r="V71" s="206"/>
      <c r="W71" s="200">
        <f t="shared" si="0"/>
        <v>9.257516212049342E-3</v>
      </c>
      <c r="X71" s="207"/>
    </row>
    <row r="72" spans="1:24" ht="49.5" customHeight="1">
      <c r="A72" s="181" t="s">
        <v>199</v>
      </c>
      <c r="B72" s="205"/>
      <c r="C72" s="44">
        <v>2139648</v>
      </c>
      <c r="D72" s="165"/>
      <c r="E72" s="44">
        <v>5987914773</v>
      </c>
      <c r="F72" s="165"/>
      <c r="G72" s="165">
        <v>6842778767</v>
      </c>
      <c r="H72" s="44"/>
      <c r="I72" s="6">
        <v>0</v>
      </c>
      <c r="J72" s="6">
        <v>0</v>
      </c>
      <c r="K72" s="6"/>
      <c r="L72" s="6">
        <v>28966</v>
      </c>
      <c r="M72" s="6">
        <v>91534082</v>
      </c>
      <c r="O72" s="44">
        <v>2110682</v>
      </c>
      <c r="P72" s="165"/>
      <c r="Q72" s="165">
        <v>3396</v>
      </c>
      <c r="R72" s="165"/>
      <c r="S72" s="44">
        <v>5906851935</v>
      </c>
      <c r="T72" s="165"/>
      <c r="U72" s="165">
        <v>7112468394</v>
      </c>
      <c r="V72" s="206"/>
      <c r="W72" s="200">
        <f t="shared" si="0"/>
        <v>2.505152677644645E-4</v>
      </c>
      <c r="X72" s="207"/>
    </row>
    <row r="73" spans="1:24" ht="49.5" customHeight="1">
      <c r="A73" s="181" t="s">
        <v>368</v>
      </c>
      <c r="B73" s="205"/>
      <c r="C73" s="44">
        <v>0</v>
      </c>
      <c r="D73" s="165"/>
      <c r="E73" s="44">
        <v>0</v>
      </c>
      <c r="F73" s="165"/>
      <c r="G73" s="165">
        <v>0</v>
      </c>
      <c r="H73" s="44"/>
      <c r="I73" s="6">
        <v>172673</v>
      </c>
      <c r="J73" s="6">
        <v>21270096109</v>
      </c>
      <c r="K73" s="6"/>
      <c r="L73" s="6">
        <v>0</v>
      </c>
      <c r="M73" s="6">
        <v>0</v>
      </c>
      <c r="O73" s="44">
        <v>172673</v>
      </c>
      <c r="P73" s="165"/>
      <c r="Q73" s="165">
        <v>126110</v>
      </c>
      <c r="R73" s="165"/>
      <c r="S73" s="44">
        <v>21270096109</v>
      </c>
      <c r="T73" s="165"/>
      <c r="U73" s="165">
        <v>21607465160</v>
      </c>
      <c r="V73" s="206"/>
      <c r="W73" s="200">
        <f t="shared" si="0"/>
        <v>7.6105785226899354E-4</v>
      </c>
      <c r="X73" s="207"/>
    </row>
    <row r="74" spans="1:24" ht="49.5" customHeight="1">
      <c r="A74" s="181" t="s">
        <v>201</v>
      </c>
      <c r="B74" s="205"/>
      <c r="C74" s="44">
        <v>30001415</v>
      </c>
      <c r="D74" s="165"/>
      <c r="E74" s="44">
        <v>164394794090</v>
      </c>
      <c r="F74" s="165"/>
      <c r="G74" s="165">
        <v>171174648359</v>
      </c>
      <c r="H74" s="44"/>
      <c r="I74" s="6">
        <v>0</v>
      </c>
      <c r="J74" s="6">
        <v>0</v>
      </c>
      <c r="K74" s="6"/>
      <c r="L74" s="6">
        <v>11769142</v>
      </c>
      <c r="M74" s="6">
        <v>77543026240</v>
      </c>
      <c r="O74" s="44">
        <v>18232273</v>
      </c>
      <c r="P74" s="165"/>
      <c r="Q74" s="165">
        <v>6810</v>
      </c>
      <c r="R74" s="165"/>
      <c r="S74" s="44">
        <v>99904980003</v>
      </c>
      <c r="T74" s="165"/>
      <c r="U74" s="165">
        <v>123202008580</v>
      </c>
      <c r="V74" s="206"/>
      <c r="W74" s="200">
        <f t="shared" si="0"/>
        <v>4.3394195177830341E-3</v>
      </c>
      <c r="X74" s="207"/>
    </row>
    <row r="75" spans="1:24" ht="49.5" customHeight="1">
      <c r="A75" s="181" t="s">
        <v>338</v>
      </c>
      <c r="B75" s="205"/>
      <c r="C75" s="44">
        <v>1000000</v>
      </c>
      <c r="D75" s="165"/>
      <c r="E75" s="44">
        <v>33180100080</v>
      </c>
      <c r="F75" s="165"/>
      <c r="G75" s="165">
        <v>46190168500</v>
      </c>
      <c r="H75" s="44"/>
      <c r="I75" s="6">
        <v>2000000</v>
      </c>
      <c r="J75" s="6">
        <v>105377884121</v>
      </c>
      <c r="K75" s="6"/>
      <c r="L75" s="6">
        <v>0</v>
      </c>
      <c r="M75" s="6">
        <v>0</v>
      </c>
      <c r="O75" s="44">
        <v>3000000</v>
      </c>
      <c r="P75" s="165"/>
      <c r="Q75" s="165">
        <v>61800</v>
      </c>
      <c r="R75" s="165"/>
      <c r="S75" s="44">
        <v>138557984201</v>
      </c>
      <c r="T75" s="165"/>
      <c r="U75" s="165">
        <v>183966858000</v>
      </c>
      <c r="V75" s="206"/>
      <c r="W75" s="200">
        <f t="shared" ref="W75:W116" si="1">U75/28391356971852</f>
        <v>6.4796782408952829E-3</v>
      </c>
      <c r="X75" s="207"/>
    </row>
    <row r="76" spans="1:24" ht="49.5" customHeight="1">
      <c r="A76" s="181" t="s">
        <v>203</v>
      </c>
      <c r="B76" s="205"/>
      <c r="C76" s="44">
        <v>1995833</v>
      </c>
      <c r="D76" s="165"/>
      <c r="E76" s="44">
        <v>7941675474</v>
      </c>
      <c r="F76" s="165"/>
      <c r="G76" s="165">
        <v>9530700080</v>
      </c>
      <c r="H76" s="44"/>
      <c r="I76" s="6">
        <v>0</v>
      </c>
      <c r="J76" s="6">
        <v>0</v>
      </c>
      <c r="K76" s="6"/>
      <c r="L76" s="6">
        <v>0</v>
      </c>
      <c r="M76" s="6">
        <v>0</v>
      </c>
      <c r="O76" s="44">
        <v>1995833</v>
      </c>
      <c r="P76" s="165"/>
      <c r="Q76" s="165">
        <v>5800</v>
      </c>
      <c r="R76" s="165"/>
      <c r="S76" s="44">
        <v>7941675474</v>
      </c>
      <c r="T76" s="165"/>
      <c r="U76" s="165">
        <v>11486350228</v>
      </c>
      <c r="V76" s="206"/>
      <c r="W76" s="200">
        <f t="shared" si="1"/>
        <v>4.045720759098586E-4</v>
      </c>
      <c r="X76" s="207"/>
    </row>
    <row r="77" spans="1:24" ht="49.5" customHeight="1">
      <c r="A77" s="181" t="s">
        <v>204</v>
      </c>
      <c r="B77" s="205"/>
      <c r="C77" s="44">
        <v>1956745</v>
      </c>
      <c r="D77" s="165"/>
      <c r="E77" s="44">
        <v>9067161924</v>
      </c>
      <c r="F77" s="165"/>
      <c r="G77" s="165">
        <v>10737155072</v>
      </c>
      <c r="H77" s="44"/>
      <c r="I77" s="6">
        <v>0</v>
      </c>
      <c r="J77" s="6">
        <v>0</v>
      </c>
      <c r="K77" s="6"/>
      <c r="L77" s="6">
        <v>0</v>
      </c>
      <c r="M77" s="6">
        <v>0</v>
      </c>
      <c r="O77" s="44">
        <v>1956745</v>
      </c>
      <c r="P77" s="165"/>
      <c r="Q77" s="165">
        <v>5960</v>
      </c>
      <c r="R77" s="165"/>
      <c r="S77" s="44">
        <v>9067161924</v>
      </c>
      <c r="T77" s="165"/>
      <c r="U77" s="165">
        <v>11572051394</v>
      </c>
      <c r="V77" s="206"/>
      <c r="W77" s="200">
        <f t="shared" si="1"/>
        <v>4.0759064124595601E-4</v>
      </c>
      <c r="X77" s="207"/>
    </row>
    <row r="78" spans="1:24" ht="49.5" customHeight="1">
      <c r="A78" s="181" t="s">
        <v>206</v>
      </c>
      <c r="B78" s="205"/>
      <c r="C78" s="44">
        <v>15816269</v>
      </c>
      <c r="D78" s="165"/>
      <c r="E78" s="44">
        <v>172204915575</v>
      </c>
      <c r="F78" s="165"/>
      <c r="G78" s="165">
        <v>166199557862</v>
      </c>
      <c r="H78" s="44"/>
      <c r="I78" s="6">
        <v>0</v>
      </c>
      <c r="J78" s="6">
        <v>0</v>
      </c>
      <c r="K78" s="6"/>
      <c r="L78" s="6">
        <v>7531751</v>
      </c>
      <c r="M78" s="6">
        <v>66630548507</v>
      </c>
      <c r="O78" s="44">
        <v>8284518</v>
      </c>
      <c r="P78" s="165"/>
      <c r="Q78" s="165">
        <v>9250</v>
      </c>
      <c r="R78" s="165"/>
      <c r="S78" s="44">
        <v>90200458956</v>
      </c>
      <c r="T78" s="165"/>
      <c r="U78" s="165">
        <v>76039427755</v>
      </c>
      <c r="V78" s="206"/>
      <c r="W78" s="200">
        <f t="shared" si="1"/>
        <v>2.6782597193359815E-3</v>
      </c>
      <c r="X78" s="207"/>
    </row>
    <row r="79" spans="1:24" ht="49.5" customHeight="1">
      <c r="A79" s="181" t="s">
        <v>369</v>
      </c>
      <c r="B79" s="205"/>
      <c r="C79" s="44">
        <v>0</v>
      </c>
      <c r="D79" s="165"/>
      <c r="E79" s="44">
        <v>0</v>
      </c>
      <c r="F79" s="165"/>
      <c r="G79" s="165">
        <v>0</v>
      </c>
      <c r="H79" s="44"/>
      <c r="I79" s="6">
        <v>519173</v>
      </c>
      <c r="J79" s="6">
        <v>94730945058</v>
      </c>
      <c r="K79" s="6"/>
      <c r="L79" s="6">
        <v>0</v>
      </c>
      <c r="M79" s="6">
        <v>0</v>
      </c>
      <c r="O79" s="44">
        <v>519173</v>
      </c>
      <c r="P79" s="165"/>
      <c r="Q79" s="165">
        <v>271320</v>
      </c>
      <c r="R79" s="165"/>
      <c r="S79" s="44">
        <v>94730945058</v>
      </c>
      <c r="T79" s="165"/>
      <c r="U79" s="165">
        <v>139773154962</v>
      </c>
      <c r="V79" s="206"/>
      <c r="W79" s="200">
        <f t="shared" si="1"/>
        <v>4.9230882166208219E-3</v>
      </c>
      <c r="X79" s="207"/>
    </row>
    <row r="80" spans="1:24" ht="49.5" customHeight="1">
      <c r="A80" s="181" t="s">
        <v>208</v>
      </c>
      <c r="B80" s="205"/>
      <c r="C80" s="44">
        <v>574459</v>
      </c>
      <c r="D80" s="165"/>
      <c r="E80" s="44">
        <v>44533137778</v>
      </c>
      <c r="F80" s="165"/>
      <c r="G80" s="165">
        <v>51318759432</v>
      </c>
      <c r="H80" s="44"/>
      <c r="I80" s="6">
        <v>0</v>
      </c>
      <c r="J80" s="6">
        <v>0</v>
      </c>
      <c r="K80" s="6"/>
      <c r="L80" s="6">
        <v>0</v>
      </c>
      <c r="M80" s="6">
        <v>0</v>
      </c>
      <c r="O80" s="44">
        <v>574459</v>
      </c>
      <c r="P80" s="165"/>
      <c r="Q80" s="165">
        <v>87420</v>
      </c>
      <c r="R80" s="165"/>
      <c r="S80" s="44">
        <v>44533137778</v>
      </c>
      <c r="T80" s="165"/>
      <c r="U80" s="165">
        <v>49831011323</v>
      </c>
      <c r="V80" s="206"/>
      <c r="W80" s="200">
        <f t="shared" si="1"/>
        <v>1.7551472221776466E-3</v>
      </c>
      <c r="X80" s="207"/>
    </row>
    <row r="81" spans="1:24" ht="49.5" customHeight="1">
      <c r="A81" s="181" t="s">
        <v>322</v>
      </c>
      <c r="B81" s="205"/>
      <c r="C81" s="44">
        <v>1011055</v>
      </c>
      <c r="D81" s="165"/>
      <c r="E81" s="44">
        <v>12437967795</v>
      </c>
      <c r="F81" s="165"/>
      <c r="G81" s="165">
        <v>13433377508</v>
      </c>
      <c r="H81" s="44"/>
      <c r="I81" s="6">
        <v>0</v>
      </c>
      <c r="J81" s="6">
        <v>0</v>
      </c>
      <c r="K81" s="6"/>
      <c r="L81" s="6">
        <v>815367</v>
      </c>
      <c r="M81" s="6">
        <v>9498413922</v>
      </c>
      <c r="O81" s="44">
        <v>195688</v>
      </c>
      <c r="P81" s="165"/>
      <c r="Q81" s="165">
        <v>12210</v>
      </c>
      <c r="R81" s="165"/>
      <c r="S81" s="44">
        <v>2407347812</v>
      </c>
      <c r="T81" s="165"/>
      <c r="U81" s="165">
        <v>2370880803</v>
      </c>
      <c r="V81" s="206"/>
      <c r="W81" s="200">
        <f t="shared" si="1"/>
        <v>8.3507132306164815E-5</v>
      </c>
      <c r="X81" s="207"/>
    </row>
    <row r="82" spans="1:24" ht="49.5" customHeight="1">
      <c r="A82" s="181" t="s">
        <v>213</v>
      </c>
      <c r="B82" s="205"/>
      <c r="C82" s="44">
        <v>58889090</v>
      </c>
      <c r="D82" s="165"/>
      <c r="E82" s="44">
        <v>135177643960</v>
      </c>
      <c r="F82" s="165"/>
      <c r="G82" s="165">
        <v>143747338247</v>
      </c>
      <c r="H82" s="44"/>
      <c r="I82" s="6">
        <v>2576611</v>
      </c>
      <c r="J82" s="6">
        <v>5307731211</v>
      </c>
      <c r="K82" s="6"/>
      <c r="L82" s="6">
        <v>0</v>
      </c>
      <c r="M82" s="6">
        <v>0</v>
      </c>
      <c r="O82" s="44">
        <v>61465701</v>
      </c>
      <c r="P82" s="165"/>
      <c r="Q82" s="165">
        <v>2395</v>
      </c>
      <c r="R82" s="165"/>
      <c r="S82" s="44">
        <v>140485375171</v>
      </c>
      <c r="T82" s="165"/>
      <c r="U82" s="165">
        <v>146072417864</v>
      </c>
      <c r="V82" s="206"/>
      <c r="W82" s="200">
        <f t="shared" si="1"/>
        <v>5.1449607712946007E-3</v>
      </c>
      <c r="X82" s="207"/>
    </row>
    <row r="83" spans="1:24" ht="49.5" customHeight="1">
      <c r="A83" s="181" t="s">
        <v>214</v>
      </c>
      <c r="B83" s="205"/>
      <c r="C83" s="44">
        <v>6080558</v>
      </c>
      <c r="D83" s="165"/>
      <c r="E83" s="44">
        <v>45669776181</v>
      </c>
      <c r="F83" s="165"/>
      <c r="G83" s="165">
        <v>56715419696</v>
      </c>
      <c r="H83" s="44"/>
      <c r="I83" s="6">
        <v>0</v>
      </c>
      <c r="J83" s="6">
        <v>0</v>
      </c>
      <c r="K83" s="6"/>
      <c r="L83" s="6">
        <v>6080558</v>
      </c>
      <c r="M83" s="6">
        <v>56621414213</v>
      </c>
      <c r="O83" s="44">
        <v>0</v>
      </c>
      <c r="P83" s="165"/>
      <c r="Q83" s="165">
        <v>0</v>
      </c>
      <c r="R83" s="165"/>
      <c r="S83" s="44">
        <v>0</v>
      </c>
      <c r="T83" s="165"/>
      <c r="U83" s="165">
        <v>0</v>
      </c>
      <c r="V83" s="206"/>
      <c r="W83" s="200">
        <f t="shared" si="1"/>
        <v>0</v>
      </c>
      <c r="X83" s="207"/>
    </row>
    <row r="84" spans="1:24" ht="49.5" customHeight="1">
      <c r="A84" s="181" t="s">
        <v>323</v>
      </c>
      <c r="B84" s="205"/>
      <c r="C84" s="44">
        <v>34196541</v>
      </c>
      <c r="D84" s="165"/>
      <c r="E84" s="44">
        <v>198505546259</v>
      </c>
      <c r="F84" s="165"/>
      <c r="G84" s="165">
        <v>304711171611</v>
      </c>
      <c r="H84" s="44"/>
      <c r="I84" s="6">
        <v>33728969</v>
      </c>
      <c r="J84" s="6">
        <v>299845793007</v>
      </c>
      <c r="K84" s="6"/>
      <c r="L84" s="6">
        <v>0</v>
      </c>
      <c r="M84" s="6">
        <v>0</v>
      </c>
      <c r="O84" s="44">
        <v>67925510</v>
      </c>
      <c r="P84" s="165"/>
      <c r="Q84" s="165">
        <v>9250</v>
      </c>
      <c r="R84" s="165"/>
      <c r="S84" s="44">
        <v>498351339266</v>
      </c>
      <c r="T84" s="165"/>
      <c r="U84" s="165">
        <v>623454123724</v>
      </c>
      <c r="V84" s="206"/>
      <c r="W84" s="200">
        <f t="shared" si="1"/>
        <v>2.1959292905306012E-2</v>
      </c>
      <c r="X84" s="207"/>
    </row>
    <row r="85" spans="1:24" ht="49.5" customHeight="1">
      <c r="A85" s="181" t="s">
        <v>217</v>
      </c>
      <c r="B85" s="205"/>
      <c r="C85" s="44">
        <v>1</v>
      </c>
      <c r="D85" s="165"/>
      <c r="E85" s="44">
        <v>1882</v>
      </c>
      <c r="F85" s="165"/>
      <c r="G85" s="165">
        <v>1632</v>
      </c>
      <c r="H85" s="44"/>
      <c r="I85" s="6">
        <v>3790</v>
      </c>
      <c r="J85" s="6">
        <v>5992749</v>
      </c>
      <c r="K85" s="6"/>
      <c r="L85" s="6">
        <v>3790</v>
      </c>
      <c r="M85" s="6">
        <v>5923110</v>
      </c>
      <c r="O85" s="44">
        <v>1</v>
      </c>
      <c r="P85" s="165"/>
      <c r="Q85" s="165">
        <v>1611</v>
      </c>
      <c r="R85" s="165"/>
      <c r="S85" s="44">
        <v>1581</v>
      </c>
      <c r="T85" s="165"/>
      <c r="U85" s="165">
        <v>1600</v>
      </c>
      <c r="V85" s="206"/>
      <c r="W85" s="200">
        <f t="shared" si="1"/>
        <v>5.6355178852010689E-11</v>
      </c>
      <c r="X85" s="207"/>
    </row>
    <row r="86" spans="1:24" ht="49.5" customHeight="1">
      <c r="A86" s="181" t="s">
        <v>218</v>
      </c>
      <c r="B86" s="205"/>
      <c r="C86" s="44">
        <v>10258619</v>
      </c>
      <c r="D86" s="165"/>
      <c r="E86" s="44">
        <v>168474154171</v>
      </c>
      <c r="F86" s="165"/>
      <c r="G86" s="165">
        <v>213765717383</v>
      </c>
      <c r="H86" s="44"/>
      <c r="I86" s="6">
        <v>0</v>
      </c>
      <c r="J86" s="6">
        <v>0</v>
      </c>
      <c r="K86" s="6"/>
      <c r="L86" s="6">
        <v>0</v>
      </c>
      <c r="M86" s="6">
        <v>0</v>
      </c>
      <c r="O86" s="44">
        <v>10258619</v>
      </c>
      <c r="P86" s="165"/>
      <c r="Q86" s="165">
        <v>21440</v>
      </c>
      <c r="R86" s="165"/>
      <c r="S86" s="44">
        <v>168474154171</v>
      </c>
      <c r="T86" s="165"/>
      <c r="U86" s="165">
        <v>218244618126</v>
      </c>
      <c r="V86" s="206"/>
      <c r="W86" s="200">
        <f t="shared" si="1"/>
        <v>7.68700905498719E-3</v>
      </c>
      <c r="X86" s="207"/>
    </row>
    <row r="87" spans="1:24" ht="49.5" customHeight="1">
      <c r="A87" s="181" t="s">
        <v>324</v>
      </c>
      <c r="B87" s="205"/>
      <c r="C87" s="44">
        <v>28681051</v>
      </c>
      <c r="D87" s="165"/>
      <c r="E87" s="44">
        <v>193006088822</v>
      </c>
      <c r="F87" s="165"/>
      <c r="G87" s="165">
        <v>227674771809</v>
      </c>
      <c r="H87" s="44"/>
      <c r="I87" s="6">
        <v>0</v>
      </c>
      <c r="J87" s="6">
        <v>0</v>
      </c>
      <c r="K87" s="6"/>
      <c r="L87" s="6">
        <v>0</v>
      </c>
      <c r="M87" s="6">
        <v>0</v>
      </c>
      <c r="O87" s="44">
        <v>28681051</v>
      </c>
      <c r="P87" s="165"/>
      <c r="Q87" s="165">
        <v>10070</v>
      </c>
      <c r="R87" s="165"/>
      <c r="S87" s="44">
        <v>193006088822</v>
      </c>
      <c r="T87" s="165"/>
      <c r="U87" s="165">
        <v>286585619014</v>
      </c>
      <c r="V87" s="206"/>
      <c r="W87" s="200">
        <f t="shared" si="1"/>
        <v>1.0094114884967602E-2</v>
      </c>
      <c r="X87" s="207"/>
    </row>
    <row r="88" spans="1:24" ht="49.5" customHeight="1">
      <c r="A88" s="181" t="s">
        <v>82</v>
      </c>
      <c r="B88" s="205"/>
      <c r="C88" s="44">
        <v>6812368</v>
      </c>
      <c r="D88" s="165"/>
      <c r="E88" s="44">
        <v>176795227192</v>
      </c>
      <c r="F88" s="165"/>
      <c r="G88" s="165">
        <v>197045499727</v>
      </c>
      <c r="H88" s="44"/>
      <c r="I88" s="6">
        <v>0</v>
      </c>
      <c r="J88" s="6">
        <v>0</v>
      </c>
      <c r="K88" s="6"/>
      <c r="L88" s="6">
        <v>0</v>
      </c>
      <c r="M88" s="6">
        <v>0</v>
      </c>
      <c r="O88" s="44">
        <v>6812368</v>
      </c>
      <c r="P88" s="165"/>
      <c r="Q88" s="165">
        <v>43970</v>
      </c>
      <c r="R88" s="165"/>
      <c r="S88" s="44">
        <v>176795227192</v>
      </c>
      <c r="T88" s="165"/>
      <c r="U88" s="165">
        <v>297224378149</v>
      </c>
      <c r="V88" s="206"/>
      <c r="W88" s="200">
        <f t="shared" si="1"/>
        <v>1.0468833118602845E-2</v>
      </c>
      <c r="X88" s="207"/>
    </row>
    <row r="89" spans="1:24" ht="49.5" customHeight="1">
      <c r="A89" s="181" t="s">
        <v>81</v>
      </c>
      <c r="B89" s="205"/>
      <c r="C89" s="44">
        <v>44648625</v>
      </c>
      <c r="D89" s="165"/>
      <c r="E89" s="44">
        <v>121254361983</v>
      </c>
      <c r="F89" s="165"/>
      <c r="G89" s="165">
        <v>213941558665</v>
      </c>
      <c r="H89" s="44"/>
      <c r="I89" s="6">
        <v>74570224</v>
      </c>
      <c r="J89" s="6">
        <v>394588695625</v>
      </c>
      <c r="K89" s="6"/>
      <c r="L89" s="6">
        <v>0</v>
      </c>
      <c r="M89" s="6">
        <v>0</v>
      </c>
      <c r="O89" s="44">
        <v>119218849</v>
      </c>
      <c r="P89" s="165"/>
      <c r="Q89" s="165">
        <v>5440</v>
      </c>
      <c r="R89" s="165"/>
      <c r="S89" s="44">
        <v>515843057608</v>
      </c>
      <c r="T89" s="165"/>
      <c r="U89" s="165">
        <v>643537242901</v>
      </c>
      <c r="V89" s="206"/>
      <c r="W89" s="200">
        <f t="shared" si="1"/>
        <v>2.2666660263509813E-2</v>
      </c>
      <c r="X89" s="207"/>
    </row>
    <row r="90" spans="1:24" ht="49.5" customHeight="1">
      <c r="A90" s="181" t="s">
        <v>222</v>
      </c>
      <c r="B90" s="205"/>
      <c r="C90" s="44">
        <v>18325088</v>
      </c>
      <c r="D90" s="165"/>
      <c r="E90" s="44">
        <v>369513578277</v>
      </c>
      <c r="F90" s="165"/>
      <c r="G90" s="165">
        <v>398944565435</v>
      </c>
      <c r="H90" s="44"/>
      <c r="I90" s="6">
        <v>0</v>
      </c>
      <c r="J90" s="6">
        <v>0</v>
      </c>
      <c r="K90" s="6"/>
      <c r="L90" s="6">
        <v>6544528</v>
      </c>
      <c r="M90" s="6">
        <v>165752271700</v>
      </c>
      <c r="O90" s="44">
        <v>11780560</v>
      </c>
      <c r="P90" s="165"/>
      <c r="Q90" s="165">
        <v>27370</v>
      </c>
      <c r="R90" s="165"/>
      <c r="S90" s="44">
        <v>237547392935</v>
      </c>
      <c r="T90" s="165"/>
      <c r="U90" s="165">
        <v>319941512945</v>
      </c>
      <c r="V90" s="206"/>
      <c r="W90" s="200">
        <f t="shared" si="1"/>
        <v>1.126897574012398E-2</v>
      </c>
      <c r="X90" s="207"/>
    </row>
    <row r="91" spans="1:24" ht="49.5" customHeight="1">
      <c r="A91" s="181" t="s">
        <v>355</v>
      </c>
      <c r="B91" s="205"/>
      <c r="C91" s="44">
        <v>2576611</v>
      </c>
      <c r="D91" s="165"/>
      <c r="E91" s="44">
        <v>2731120211</v>
      </c>
      <c r="F91" s="165"/>
      <c r="G91" s="165">
        <v>3356938958</v>
      </c>
      <c r="H91" s="44"/>
      <c r="I91" s="6">
        <v>0</v>
      </c>
      <c r="J91" s="6">
        <v>0</v>
      </c>
      <c r="K91" s="6"/>
      <c r="L91" s="6">
        <v>2576611</v>
      </c>
      <c r="M91" s="6">
        <v>5307731211</v>
      </c>
      <c r="O91" s="44">
        <v>0</v>
      </c>
      <c r="P91" s="165"/>
      <c r="Q91" s="165">
        <v>0</v>
      </c>
      <c r="R91" s="165"/>
      <c r="S91" s="44">
        <v>0</v>
      </c>
      <c r="T91" s="165"/>
      <c r="U91" s="165">
        <v>0</v>
      </c>
      <c r="V91" s="206"/>
      <c r="W91" s="200">
        <f t="shared" si="1"/>
        <v>0</v>
      </c>
      <c r="X91" s="207"/>
    </row>
    <row r="92" spans="1:24" ht="49.5" customHeight="1">
      <c r="A92" s="181" t="s">
        <v>344</v>
      </c>
      <c r="B92" s="205"/>
      <c r="C92" s="44">
        <v>412346</v>
      </c>
      <c r="D92" s="165"/>
      <c r="E92" s="44">
        <v>2344204180</v>
      </c>
      <c r="F92" s="165"/>
      <c r="G92" s="165">
        <v>2839560447</v>
      </c>
      <c r="H92" s="44"/>
      <c r="I92" s="6">
        <v>0</v>
      </c>
      <c r="J92" s="6">
        <v>0</v>
      </c>
      <c r="K92" s="6"/>
      <c r="L92" s="6">
        <v>0</v>
      </c>
      <c r="M92" s="6">
        <v>0</v>
      </c>
      <c r="O92" s="44">
        <v>412346</v>
      </c>
      <c r="P92" s="165"/>
      <c r="Q92" s="165">
        <v>7410</v>
      </c>
      <c r="R92" s="165"/>
      <c r="S92" s="44">
        <v>2344204180</v>
      </c>
      <c r="T92" s="165"/>
      <c r="U92" s="165">
        <v>3031864973</v>
      </c>
      <c r="V92" s="206"/>
      <c r="W92" s="200">
        <f t="shared" si="1"/>
        <v>1.0678830800535097E-4</v>
      </c>
      <c r="X92" s="207"/>
    </row>
    <row r="93" spans="1:24" ht="49.5" customHeight="1">
      <c r="A93" s="181" t="s">
        <v>356</v>
      </c>
      <c r="B93" s="205"/>
      <c r="C93" s="44">
        <v>1754378</v>
      </c>
      <c r="D93" s="165"/>
      <c r="E93" s="44">
        <v>7755518129</v>
      </c>
      <c r="F93" s="165"/>
      <c r="G93" s="165">
        <v>10182524066</v>
      </c>
      <c r="H93" s="44"/>
      <c r="I93" s="6">
        <v>0</v>
      </c>
      <c r="J93" s="6">
        <v>0</v>
      </c>
      <c r="K93" s="6"/>
      <c r="L93" s="6">
        <v>0</v>
      </c>
      <c r="M93" s="6">
        <v>0</v>
      </c>
      <c r="O93" s="44">
        <v>1754378</v>
      </c>
      <c r="P93" s="165"/>
      <c r="Q93" s="165">
        <v>6570</v>
      </c>
      <c r="R93" s="165"/>
      <c r="S93" s="44">
        <v>7755518129</v>
      </c>
      <c r="T93" s="165"/>
      <c r="U93" s="165">
        <v>11437165448</v>
      </c>
      <c r="V93" s="206"/>
      <c r="W93" s="200">
        <f t="shared" si="1"/>
        <v>4.0283969023879808E-4</v>
      </c>
      <c r="X93" s="207"/>
    </row>
    <row r="94" spans="1:24" ht="49.5" customHeight="1">
      <c r="A94" s="181" t="s">
        <v>86</v>
      </c>
      <c r="B94" s="205"/>
      <c r="C94" s="44">
        <v>95317609</v>
      </c>
      <c r="D94" s="165"/>
      <c r="E94" s="44">
        <v>243911997884</v>
      </c>
      <c r="F94" s="165"/>
      <c r="G94" s="165">
        <v>262934634797</v>
      </c>
      <c r="H94" s="44"/>
      <c r="I94" s="6">
        <v>0</v>
      </c>
      <c r="J94" s="6">
        <v>0</v>
      </c>
      <c r="K94" s="6"/>
      <c r="L94" s="6">
        <v>13951791</v>
      </c>
      <c r="M94" s="6">
        <v>39745962277</v>
      </c>
      <c r="O94" s="44">
        <v>81365818</v>
      </c>
      <c r="P94" s="165"/>
      <c r="Q94" s="165">
        <v>3167</v>
      </c>
      <c r="R94" s="165"/>
      <c r="S94" s="44">
        <v>208210208335</v>
      </c>
      <c r="T94" s="165"/>
      <c r="U94" s="165">
        <v>255693636342</v>
      </c>
      <c r="V94" s="206"/>
      <c r="W94" s="200">
        <f t="shared" si="1"/>
        <v>9.006037879608993E-3</v>
      </c>
      <c r="X94" s="207"/>
    </row>
    <row r="95" spans="1:24" ht="49.5" customHeight="1">
      <c r="A95" s="181" t="s">
        <v>228</v>
      </c>
      <c r="B95" s="205"/>
      <c r="C95" s="44">
        <v>0</v>
      </c>
      <c r="D95" s="165"/>
      <c r="E95" s="44">
        <v>0</v>
      </c>
      <c r="F95" s="165"/>
      <c r="G95" s="165">
        <v>0</v>
      </c>
      <c r="H95" s="44"/>
      <c r="I95" s="6">
        <v>149340866</v>
      </c>
      <c r="J95" s="6">
        <v>640149537263</v>
      </c>
      <c r="K95" s="6"/>
      <c r="L95" s="6">
        <v>0</v>
      </c>
      <c r="M95" s="6">
        <v>0</v>
      </c>
      <c r="O95" s="44">
        <v>149340866</v>
      </c>
      <c r="P95" s="165"/>
      <c r="Q95" s="165">
        <v>4797</v>
      </c>
      <c r="R95" s="165"/>
      <c r="S95" s="44">
        <v>640149537263</v>
      </c>
      <c r="T95" s="165"/>
      <c r="U95" s="165">
        <v>710850453927</v>
      </c>
      <c r="V95" s="206"/>
      <c r="W95" s="200">
        <f t="shared" si="1"/>
        <v>2.5037565292555668E-2</v>
      </c>
      <c r="X95" s="207"/>
    </row>
    <row r="96" spans="1:24" ht="49.5" customHeight="1">
      <c r="A96" s="181" t="s">
        <v>230</v>
      </c>
      <c r="B96" s="205"/>
      <c r="C96" s="44">
        <v>1715925</v>
      </c>
      <c r="D96" s="165"/>
      <c r="E96" s="44">
        <v>62894857029</v>
      </c>
      <c r="F96" s="165"/>
      <c r="G96" s="165">
        <v>71222305441</v>
      </c>
      <c r="H96" s="44"/>
      <c r="I96" s="6">
        <v>0</v>
      </c>
      <c r="J96" s="6">
        <v>0</v>
      </c>
      <c r="K96" s="6"/>
      <c r="L96" s="6">
        <v>0</v>
      </c>
      <c r="M96" s="6">
        <v>0</v>
      </c>
      <c r="O96" s="44">
        <v>1715925</v>
      </c>
      <c r="P96" s="165"/>
      <c r="Q96" s="165">
        <v>31710</v>
      </c>
      <c r="R96" s="165"/>
      <c r="S96" s="44">
        <v>62894857029</v>
      </c>
      <c r="T96" s="165"/>
      <c r="U96" s="165">
        <v>53991377135</v>
      </c>
      <c r="V96" s="206"/>
      <c r="W96" s="200">
        <f t="shared" si="1"/>
        <v>1.9016835718183034E-3</v>
      </c>
      <c r="X96" s="207"/>
    </row>
    <row r="97" spans="1:24" ht="49.5" customHeight="1">
      <c r="A97" s="181" t="s">
        <v>107</v>
      </c>
      <c r="B97" s="205"/>
      <c r="C97" s="44">
        <v>6041407</v>
      </c>
      <c r="D97" s="165"/>
      <c r="E97" s="44">
        <v>14807345660</v>
      </c>
      <c r="F97" s="165"/>
      <c r="G97" s="165">
        <v>17204808875</v>
      </c>
      <c r="H97" s="44"/>
      <c r="I97" s="6">
        <v>30000000</v>
      </c>
      <c r="J97" s="6">
        <v>90568832258</v>
      </c>
      <c r="K97" s="6"/>
      <c r="L97" s="6">
        <v>0</v>
      </c>
      <c r="M97" s="6">
        <v>0</v>
      </c>
      <c r="O97" s="44">
        <v>36041407</v>
      </c>
      <c r="P97" s="165"/>
      <c r="Q97" s="165">
        <v>3117</v>
      </c>
      <c r="R97" s="165"/>
      <c r="S97" s="44">
        <v>105376177918</v>
      </c>
      <c r="T97" s="165"/>
      <c r="U97" s="165">
        <v>111472669186</v>
      </c>
      <c r="V97" s="206"/>
      <c r="W97" s="200">
        <f t="shared" si="1"/>
        <v>3.9262888806800315E-3</v>
      </c>
      <c r="X97" s="207"/>
    </row>
    <row r="98" spans="1:24" ht="49.5" customHeight="1">
      <c r="A98" s="181" t="s">
        <v>234</v>
      </c>
      <c r="B98" s="205"/>
      <c r="C98" s="44">
        <v>1472465</v>
      </c>
      <c r="D98" s="165"/>
      <c r="E98" s="44">
        <v>8107191193</v>
      </c>
      <c r="F98" s="165"/>
      <c r="G98" s="165">
        <v>8971048674</v>
      </c>
      <c r="H98" s="44"/>
      <c r="I98" s="6">
        <v>0</v>
      </c>
      <c r="J98" s="6">
        <v>0</v>
      </c>
      <c r="K98" s="6"/>
      <c r="L98" s="6">
        <v>1472465</v>
      </c>
      <c r="M98" s="6">
        <v>10225371153</v>
      </c>
      <c r="O98" s="44">
        <v>0</v>
      </c>
      <c r="P98" s="165"/>
      <c r="Q98" s="165">
        <v>0</v>
      </c>
      <c r="R98" s="165"/>
      <c r="S98" s="44">
        <v>0</v>
      </c>
      <c r="T98" s="165"/>
      <c r="U98" s="165">
        <v>0</v>
      </c>
      <c r="V98" s="206"/>
      <c r="W98" s="200">
        <f t="shared" si="1"/>
        <v>0</v>
      </c>
      <c r="X98" s="207"/>
    </row>
    <row r="99" spans="1:24" ht="49.5" customHeight="1">
      <c r="A99" s="181" t="s">
        <v>339</v>
      </c>
      <c r="B99" s="205"/>
      <c r="C99" s="44">
        <v>29131482</v>
      </c>
      <c r="D99" s="165"/>
      <c r="E99" s="44">
        <v>215825775255</v>
      </c>
      <c r="F99" s="165"/>
      <c r="G99" s="165">
        <v>236164435417</v>
      </c>
      <c r="H99" s="44"/>
      <c r="I99" s="6">
        <v>0</v>
      </c>
      <c r="J99" s="6">
        <v>0</v>
      </c>
      <c r="K99" s="6"/>
      <c r="L99" s="6">
        <v>0</v>
      </c>
      <c r="M99" s="6">
        <v>0</v>
      </c>
      <c r="O99" s="44">
        <v>29131482</v>
      </c>
      <c r="P99" s="165"/>
      <c r="Q99" s="165">
        <v>8670</v>
      </c>
      <c r="R99" s="165"/>
      <c r="S99" s="44">
        <v>215825775255</v>
      </c>
      <c r="T99" s="165"/>
      <c r="U99" s="165">
        <v>250617583238</v>
      </c>
      <c r="V99" s="206"/>
      <c r="W99" s="200">
        <f t="shared" si="1"/>
        <v>8.8272492042726029E-3</v>
      </c>
      <c r="X99" s="207"/>
    </row>
    <row r="100" spans="1:24" ht="49.5" customHeight="1">
      <c r="A100" s="181" t="s">
        <v>238</v>
      </c>
      <c r="B100" s="205"/>
      <c r="C100" s="44">
        <v>19245373</v>
      </c>
      <c r="D100" s="165"/>
      <c r="E100" s="44">
        <v>434532582158</v>
      </c>
      <c r="F100" s="165"/>
      <c r="G100" s="165">
        <v>594859285211</v>
      </c>
      <c r="H100" s="44"/>
      <c r="I100" s="6">
        <v>0</v>
      </c>
      <c r="J100" s="6">
        <v>0</v>
      </c>
      <c r="K100" s="6"/>
      <c r="L100" s="6">
        <v>0</v>
      </c>
      <c r="M100" s="6">
        <v>0</v>
      </c>
      <c r="O100" s="44">
        <v>19245373</v>
      </c>
      <c r="P100" s="165"/>
      <c r="Q100" s="165">
        <v>33230</v>
      </c>
      <c r="R100" s="165"/>
      <c r="S100" s="44">
        <v>434532582158</v>
      </c>
      <c r="T100" s="165"/>
      <c r="U100" s="165">
        <v>634580226246</v>
      </c>
      <c r="V100" s="206"/>
      <c r="W100" s="200">
        <f t="shared" si="1"/>
        <v>2.2351176341276709E-2</v>
      </c>
      <c r="X100" s="207"/>
    </row>
    <row r="101" spans="1:24" ht="49.5" customHeight="1">
      <c r="A101" s="181" t="s">
        <v>240</v>
      </c>
      <c r="B101" s="205"/>
      <c r="C101" s="44">
        <v>1824690</v>
      </c>
      <c r="D101" s="165"/>
      <c r="E101" s="44">
        <v>274072778412</v>
      </c>
      <c r="F101" s="165"/>
      <c r="G101" s="165">
        <v>425252133316</v>
      </c>
      <c r="H101" s="44"/>
      <c r="I101" s="6">
        <v>0</v>
      </c>
      <c r="J101" s="6">
        <v>0</v>
      </c>
      <c r="K101" s="6"/>
      <c r="L101" s="6">
        <v>1272203</v>
      </c>
      <c r="M101" s="6">
        <v>319953080540</v>
      </c>
      <c r="O101" s="44">
        <v>552487</v>
      </c>
      <c r="P101" s="165"/>
      <c r="Q101" s="165">
        <v>230610</v>
      </c>
      <c r="R101" s="165"/>
      <c r="S101" s="44">
        <v>82984861607</v>
      </c>
      <c r="T101" s="165"/>
      <c r="U101" s="165">
        <v>126424155294</v>
      </c>
      <c r="V101" s="206"/>
      <c r="W101" s="200">
        <f t="shared" si="1"/>
        <v>4.4529099267548401E-3</v>
      </c>
      <c r="X101" s="207"/>
    </row>
    <row r="102" spans="1:24" ht="49.5" customHeight="1">
      <c r="A102" s="181" t="s">
        <v>345</v>
      </c>
      <c r="B102" s="205"/>
      <c r="C102" s="44">
        <v>7303558</v>
      </c>
      <c r="D102" s="165"/>
      <c r="E102" s="44">
        <v>72604307339</v>
      </c>
      <c r="F102" s="165"/>
      <c r="G102" s="165">
        <v>85443326648</v>
      </c>
      <c r="H102" s="44"/>
      <c r="I102" s="6">
        <v>2520320</v>
      </c>
      <c r="J102" s="6">
        <v>31691749109</v>
      </c>
      <c r="K102" s="6"/>
      <c r="L102" s="6">
        <v>0</v>
      </c>
      <c r="M102" s="6">
        <v>0</v>
      </c>
      <c r="O102" s="44">
        <v>9823878</v>
      </c>
      <c r="P102" s="165"/>
      <c r="Q102" s="165">
        <v>12550</v>
      </c>
      <c r="R102" s="165"/>
      <c r="S102" s="44">
        <v>104296056448</v>
      </c>
      <c r="T102" s="165"/>
      <c r="U102" s="165">
        <v>122336639761</v>
      </c>
      <c r="V102" s="206"/>
      <c r="W102" s="200">
        <f t="shared" si="1"/>
        <v>4.3089395086782232E-3</v>
      </c>
      <c r="X102" s="207"/>
    </row>
    <row r="103" spans="1:24" ht="49.5" customHeight="1">
      <c r="A103" s="181" t="s">
        <v>245</v>
      </c>
      <c r="B103" s="205"/>
      <c r="C103" s="44">
        <v>16184527</v>
      </c>
      <c r="D103" s="165"/>
      <c r="E103" s="44">
        <v>230179804851</v>
      </c>
      <c r="F103" s="165"/>
      <c r="G103" s="165">
        <v>267871135718</v>
      </c>
      <c r="H103" s="44"/>
      <c r="I103" s="6">
        <v>3526855</v>
      </c>
      <c r="J103" s="6">
        <v>58056851764</v>
      </c>
      <c r="K103" s="6"/>
      <c r="L103" s="6">
        <v>0</v>
      </c>
      <c r="M103" s="6">
        <v>0</v>
      </c>
      <c r="O103" s="44">
        <v>19711382</v>
      </c>
      <c r="P103" s="165"/>
      <c r="Q103" s="165">
        <v>16730</v>
      </c>
      <c r="R103" s="165"/>
      <c r="S103" s="44">
        <v>288236656615</v>
      </c>
      <c r="T103" s="165"/>
      <c r="U103" s="165">
        <v>327222287781</v>
      </c>
      <c r="V103" s="206"/>
      <c r="W103" s="200">
        <f t="shared" si="1"/>
        <v>1.1525419095163979E-2</v>
      </c>
      <c r="X103" s="207"/>
    </row>
    <row r="104" spans="1:24" ht="49.5" customHeight="1">
      <c r="A104" s="181" t="s">
        <v>346</v>
      </c>
      <c r="B104" s="205"/>
      <c r="C104" s="44">
        <v>25161493</v>
      </c>
      <c r="D104" s="165"/>
      <c r="E104" s="44">
        <v>281780363137</v>
      </c>
      <c r="F104" s="165"/>
      <c r="G104" s="165">
        <v>301601295484</v>
      </c>
      <c r="H104" s="44"/>
      <c r="I104" s="6">
        <v>0</v>
      </c>
      <c r="J104" s="6">
        <v>0</v>
      </c>
      <c r="K104" s="6"/>
      <c r="L104" s="6">
        <v>25161493</v>
      </c>
      <c r="M104" s="6">
        <v>331208894616</v>
      </c>
      <c r="O104" s="44">
        <v>0</v>
      </c>
      <c r="P104" s="165"/>
      <c r="Q104" s="165">
        <v>0</v>
      </c>
      <c r="R104" s="165"/>
      <c r="S104" s="44">
        <v>0</v>
      </c>
      <c r="T104" s="165"/>
      <c r="U104" s="165">
        <v>0</v>
      </c>
      <c r="V104" s="206"/>
      <c r="W104" s="200">
        <f t="shared" si="1"/>
        <v>0</v>
      </c>
      <c r="X104" s="207"/>
    </row>
    <row r="105" spans="1:24" ht="49.5" customHeight="1">
      <c r="A105" s="181" t="s">
        <v>90</v>
      </c>
      <c r="B105" s="205"/>
      <c r="C105" s="44">
        <v>26208516</v>
      </c>
      <c r="D105" s="165"/>
      <c r="E105" s="44">
        <v>117290907019</v>
      </c>
      <c r="F105" s="165"/>
      <c r="G105" s="165">
        <v>108730768964</v>
      </c>
      <c r="H105" s="44"/>
      <c r="I105" s="6">
        <v>0</v>
      </c>
      <c r="J105" s="6">
        <v>0</v>
      </c>
      <c r="K105" s="6"/>
      <c r="L105" s="6">
        <v>0</v>
      </c>
      <c r="M105" s="6">
        <v>0</v>
      </c>
      <c r="O105" s="44">
        <v>26208516</v>
      </c>
      <c r="P105" s="165"/>
      <c r="Q105" s="165">
        <v>4430</v>
      </c>
      <c r="R105" s="165"/>
      <c r="S105" s="44">
        <v>117290907019</v>
      </c>
      <c r="T105" s="165"/>
      <c r="U105" s="165">
        <v>115206244081</v>
      </c>
      <c r="V105" s="206"/>
      <c r="W105" s="200">
        <f t="shared" si="1"/>
        <v>4.05779280628322E-3</v>
      </c>
      <c r="X105" s="207"/>
    </row>
    <row r="106" spans="1:24" ht="49.5" customHeight="1">
      <c r="A106" s="181" t="s">
        <v>92</v>
      </c>
      <c r="B106" s="205"/>
      <c r="C106" s="44">
        <v>183242600</v>
      </c>
      <c r="D106" s="165"/>
      <c r="E106" s="44">
        <v>299234308183</v>
      </c>
      <c r="F106" s="165"/>
      <c r="G106" s="165">
        <v>311831821016</v>
      </c>
      <c r="H106" s="44"/>
      <c r="I106" s="6">
        <v>0</v>
      </c>
      <c r="J106" s="6">
        <v>0</v>
      </c>
      <c r="K106" s="6"/>
      <c r="L106" s="6">
        <v>0</v>
      </c>
      <c r="M106" s="6">
        <v>0</v>
      </c>
      <c r="O106" s="44">
        <v>183242600</v>
      </c>
      <c r="P106" s="165"/>
      <c r="Q106" s="165">
        <v>1904</v>
      </c>
      <c r="R106" s="165"/>
      <c r="S106" s="44">
        <v>299234308183</v>
      </c>
      <c r="T106" s="165"/>
      <c r="U106" s="165">
        <v>346196960477</v>
      </c>
      <c r="V106" s="206"/>
      <c r="W106" s="200">
        <f t="shared" si="1"/>
        <v>1.2193744766064881E-2</v>
      </c>
      <c r="X106" s="207"/>
    </row>
    <row r="107" spans="1:24" ht="49.5" customHeight="1">
      <c r="A107" s="181" t="s">
        <v>247</v>
      </c>
      <c r="B107" s="205"/>
      <c r="C107" s="44">
        <v>7341607</v>
      </c>
      <c r="D107" s="165"/>
      <c r="E107" s="44">
        <v>159475407277</v>
      </c>
      <c r="F107" s="165"/>
      <c r="G107" s="165">
        <v>137975179800</v>
      </c>
      <c r="H107" s="44"/>
      <c r="I107" s="6">
        <v>0</v>
      </c>
      <c r="J107" s="6">
        <v>0</v>
      </c>
      <c r="K107" s="6"/>
      <c r="L107" s="6">
        <v>1353424</v>
      </c>
      <c r="M107" s="6">
        <v>22813712473</v>
      </c>
      <c r="O107" s="44">
        <v>5988183</v>
      </c>
      <c r="P107" s="165"/>
      <c r="Q107" s="165">
        <v>18030</v>
      </c>
      <c r="R107" s="165"/>
      <c r="S107" s="44">
        <v>130076143108</v>
      </c>
      <c r="T107" s="165"/>
      <c r="U107" s="165">
        <v>107132355051</v>
      </c>
      <c r="V107" s="206"/>
      <c r="W107" s="200">
        <f t="shared" si="1"/>
        <v>3.7734143935851346E-3</v>
      </c>
      <c r="X107" s="207"/>
    </row>
    <row r="108" spans="1:24" ht="49.5" customHeight="1">
      <c r="A108" s="181" t="s">
        <v>249</v>
      </c>
      <c r="B108" s="205"/>
      <c r="C108" s="44">
        <v>13197489</v>
      </c>
      <c r="D108" s="165"/>
      <c r="E108" s="44">
        <v>49529590915</v>
      </c>
      <c r="F108" s="165"/>
      <c r="G108" s="165">
        <v>74906102188</v>
      </c>
      <c r="H108" s="44"/>
      <c r="I108" s="6">
        <v>0</v>
      </c>
      <c r="J108" s="6">
        <v>0</v>
      </c>
      <c r="K108" s="6"/>
      <c r="L108" s="6">
        <v>0</v>
      </c>
      <c r="M108" s="6">
        <v>0</v>
      </c>
      <c r="O108" s="44">
        <v>13197489</v>
      </c>
      <c r="P108" s="165"/>
      <c r="Q108" s="165">
        <v>7990</v>
      </c>
      <c r="R108" s="165"/>
      <c r="S108" s="44">
        <v>49529590915</v>
      </c>
      <c r="T108" s="165"/>
      <c r="U108" s="165">
        <v>104632824560</v>
      </c>
      <c r="V108" s="206"/>
      <c r="W108" s="200">
        <f t="shared" si="1"/>
        <v>3.6853759636686603E-3</v>
      </c>
      <c r="X108" s="207"/>
    </row>
    <row r="109" spans="1:24" ht="49.5" customHeight="1">
      <c r="A109" s="181" t="s">
        <v>251</v>
      </c>
      <c r="B109" s="205"/>
      <c r="C109" s="44">
        <v>27230332</v>
      </c>
      <c r="D109" s="165"/>
      <c r="E109" s="44">
        <v>194032720809</v>
      </c>
      <c r="F109" s="165"/>
      <c r="G109" s="165">
        <v>266956034356</v>
      </c>
      <c r="H109" s="44"/>
      <c r="I109" s="6">
        <v>0</v>
      </c>
      <c r="J109" s="6">
        <v>0</v>
      </c>
      <c r="K109" s="6"/>
      <c r="L109" s="6">
        <v>0</v>
      </c>
      <c r="M109" s="6">
        <v>0</v>
      </c>
      <c r="O109" s="44">
        <v>27230332</v>
      </c>
      <c r="P109" s="165"/>
      <c r="Q109" s="165">
        <v>14350</v>
      </c>
      <c r="R109" s="165"/>
      <c r="S109" s="44">
        <v>194032720809</v>
      </c>
      <c r="T109" s="165"/>
      <c r="U109" s="165">
        <v>387734726012</v>
      </c>
      <c r="V109" s="206"/>
      <c r="W109" s="200">
        <f t="shared" si="1"/>
        <v>1.3656787394713512E-2</v>
      </c>
      <c r="X109" s="207"/>
    </row>
    <row r="110" spans="1:24" ht="49.5" customHeight="1">
      <c r="A110" s="181" t="s">
        <v>252</v>
      </c>
      <c r="B110" s="205"/>
      <c r="C110" s="44">
        <v>0</v>
      </c>
      <c r="D110" s="165"/>
      <c r="E110" s="44">
        <v>0</v>
      </c>
      <c r="F110" s="165"/>
      <c r="G110" s="165">
        <v>0</v>
      </c>
      <c r="H110" s="44"/>
      <c r="I110" s="6">
        <v>480350</v>
      </c>
      <c r="J110" s="6">
        <v>5331640210</v>
      </c>
      <c r="K110" s="6"/>
      <c r="L110" s="6">
        <v>0</v>
      </c>
      <c r="M110" s="6">
        <v>0</v>
      </c>
      <c r="O110" s="44">
        <v>480350</v>
      </c>
      <c r="P110" s="165"/>
      <c r="Q110" s="165">
        <v>11020</v>
      </c>
      <c r="R110" s="165"/>
      <c r="S110" s="44">
        <v>5331640210</v>
      </c>
      <c r="T110" s="165"/>
      <c r="U110" s="165">
        <v>5252538580</v>
      </c>
      <c r="V110" s="206"/>
      <c r="W110" s="200">
        <f t="shared" si="1"/>
        <v>1.8500484443936639E-4</v>
      </c>
      <c r="X110" s="207"/>
    </row>
    <row r="111" spans="1:24" ht="49.5" customHeight="1">
      <c r="A111" s="181" t="s">
        <v>370</v>
      </c>
      <c r="B111" s="205"/>
      <c r="C111" s="44">
        <v>0</v>
      </c>
      <c r="D111" s="165"/>
      <c r="E111" s="44">
        <v>0</v>
      </c>
      <c r="F111" s="165"/>
      <c r="G111" s="165">
        <v>0</v>
      </c>
      <c r="H111" s="44"/>
      <c r="I111" s="6">
        <v>20377978</v>
      </c>
      <c r="J111" s="6">
        <v>333799078609</v>
      </c>
      <c r="K111" s="6"/>
      <c r="L111" s="6">
        <v>0</v>
      </c>
      <c r="M111" s="6">
        <v>0</v>
      </c>
      <c r="O111" s="44">
        <v>20377978</v>
      </c>
      <c r="P111" s="165"/>
      <c r="Q111" s="165">
        <v>15840</v>
      </c>
      <c r="R111" s="165"/>
      <c r="S111" s="44">
        <v>333799078609</v>
      </c>
      <c r="T111" s="165"/>
      <c r="U111" s="165">
        <v>320292026687</v>
      </c>
      <c r="V111" s="206"/>
      <c r="W111" s="200">
        <f t="shared" si="1"/>
        <v>1.1281321530511791E-2</v>
      </c>
      <c r="X111" s="207"/>
    </row>
    <row r="112" spans="1:24" ht="49.5" customHeight="1">
      <c r="A112" s="181" t="s">
        <v>371</v>
      </c>
      <c r="B112" s="205"/>
      <c r="C112" s="44">
        <v>0</v>
      </c>
      <c r="D112" s="165"/>
      <c r="E112" s="44">
        <v>0</v>
      </c>
      <c r="F112" s="165"/>
      <c r="G112" s="165">
        <v>0</v>
      </c>
      <c r="H112" s="44"/>
      <c r="I112" s="6">
        <v>400000</v>
      </c>
      <c r="J112" s="6">
        <v>17691002752</v>
      </c>
      <c r="K112" s="6"/>
      <c r="L112" s="6">
        <v>0</v>
      </c>
      <c r="M112" s="6">
        <v>0</v>
      </c>
      <c r="O112" s="44">
        <v>400000</v>
      </c>
      <c r="P112" s="165"/>
      <c r="Q112" s="165">
        <v>63440</v>
      </c>
      <c r="R112" s="165"/>
      <c r="S112" s="44">
        <v>17691002752</v>
      </c>
      <c r="T112" s="165"/>
      <c r="U112" s="165">
        <v>25179843520</v>
      </c>
      <c r="V112" s="206"/>
      <c r="W112" s="200">
        <f t="shared" si="1"/>
        <v>8.8688411564702646E-4</v>
      </c>
      <c r="X112" s="207"/>
    </row>
    <row r="113" spans="1:24" ht="49.5" customHeight="1">
      <c r="A113" s="181" t="s">
        <v>254</v>
      </c>
      <c r="B113" s="205"/>
      <c r="C113" s="44">
        <v>1540162</v>
      </c>
      <c r="D113" s="165"/>
      <c r="E113" s="44">
        <v>45894949840</v>
      </c>
      <c r="F113" s="165"/>
      <c r="G113" s="165">
        <v>37671523906</v>
      </c>
      <c r="H113" s="44"/>
      <c r="I113" s="6">
        <v>0</v>
      </c>
      <c r="J113" s="6">
        <v>0</v>
      </c>
      <c r="K113" s="6"/>
      <c r="L113" s="6">
        <v>0</v>
      </c>
      <c r="M113" s="6">
        <v>0</v>
      </c>
      <c r="O113" s="44">
        <v>1540162</v>
      </c>
      <c r="P113" s="165"/>
      <c r="Q113" s="165">
        <v>23950</v>
      </c>
      <c r="R113" s="165"/>
      <c r="S113" s="44">
        <v>45894949840</v>
      </c>
      <c r="T113" s="165"/>
      <c r="U113" s="165">
        <v>36601744322</v>
      </c>
      <c r="V113" s="206"/>
      <c r="W113" s="200">
        <f t="shared" si="1"/>
        <v>1.289186154726173E-3</v>
      </c>
      <c r="X113" s="207"/>
    </row>
    <row r="114" spans="1:24" ht="49.5" customHeight="1">
      <c r="A114" s="181" t="s">
        <v>256</v>
      </c>
      <c r="B114" s="205"/>
      <c r="C114" s="44">
        <v>5964016</v>
      </c>
      <c r="D114" s="165"/>
      <c r="E114" s="44">
        <v>41670876106</v>
      </c>
      <c r="F114" s="165"/>
      <c r="G114" s="165">
        <v>44325177033</v>
      </c>
      <c r="H114" s="44"/>
      <c r="I114" s="6">
        <v>0</v>
      </c>
      <c r="J114" s="6">
        <v>0</v>
      </c>
      <c r="K114" s="6"/>
      <c r="L114" s="6">
        <v>0</v>
      </c>
      <c r="M114" s="6">
        <v>0</v>
      </c>
      <c r="O114" s="44">
        <v>5964016</v>
      </c>
      <c r="P114" s="165"/>
      <c r="Q114" s="165">
        <v>8850</v>
      </c>
      <c r="R114" s="165"/>
      <c r="S114" s="44">
        <v>41670876106</v>
      </c>
      <c r="T114" s="165"/>
      <c r="U114" s="165">
        <v>52373540288</v>
      </c>
      <c r="V114" s="206"/>
      <c r="W114" s="200">
        <f t="shared" si="1"/>
        <v>1.8447001437770171E-3</v>
      </c>
      <c r="X114" s="207"/>
    </row>
    <row r="115" spans="1:24" ht="49.5" customHeight="1">
      <c r="A115" s="181" t="s">
        <v>357</v>
      </c>
      <c r="B115" s="205"/>
      <c r="C115" s="44">
        <v>2906546</v>
      </c>
      <c r="D115" s="165"/>
      <c r="E115" s="44">
        <v>23650031478</v>
      </c>
      <c r="F115" s="165"/>
      <c r="G115" s="165">
        <v>23937850720</v>
      </c>
      <c r="H115" s="44"/>
      <c r="I115" s="6">
        <v>4328473</v>
      </c>
      <c r="J115" s="6">
        <v>36924872710</v>
      </c>
      <c r="K115" s="6"/>
      <c r="L115" s="6">
        <v>0</v>
      </c>
      <c r="M115" s="6">
        <v>0</v>
      </c>
      <c r="O115" s="44">
        <v>7235019</v>
      </c>
      <c r="P115" s="165"/>
      <c r="Q115" s="165">
        <v>10200</v>
      </c>
      <c r="R115" s="165"/>
      <c r="S115" s="44">
        <v>60574904188</v>
      </c>
      <c r="T115" s="165"/>
      <c r="U115" s="165">
        <v>73226741495</v>
      </c>
      <c r="V115" s="206"/>
      <c r="W115" s="200">
        <f t="shared" si="1"/>
        <v>2.5791913210629234E-3</v>
      </c>
      <c r="X115" s="207"/>
    </row>
    <row r="116" spans="1:24" ht="49.5" customHeight="1">
      <c r="A116" s="181" t="s">
        <v>340</v>
      </c>
      <c r="B116" s="205"/>
      <c r="C116" s="44">
        <v>738861</v>
      </c>
      <c r="D116" s="165"/>
      <c r="E116" s="44">
        <v>2303360085</v>
      </c>
      <c r="F116" s="165"/>
      <c r="G116" s="165">
        <v>1614395434</v>
      </c>
      <c r="H116" s="44"/>
      <c r="I116" s="6">
        <v>0</v>
      </c>
      <c r="J116" s="6">
        <v>0</v>
      </c>
      <c r="K116" s="6"/>
      <c r="L116" s="6">
        <v>738861</v>
      </c>
      <c r="M116" s="6">
        <v>1682098308</v>
      </c>
      <c r="O116" s="44">
        <v>0</v>
      </c>
      <c r="P116" s="165"/>
      <c r="Q116" s="165">
        <v>0</v>
      </c>
      <c r="R116" s="165"/>
      <c r="S116" s="44">
        <v>0</v>
      </c>
      <c r="T116" s="165"/>
      <c r="U116" s="165">
        <v>0</v>
      </c>
      <c r="V116" s="206"/>
      <c r="W116" s="200">
        <f t="shared" si="1"/>
        <v>0</v>
      </c>
      <c r="X116" s="207"/>
    </row>
    <row r="117" spans="1:24" ht="28.5" customHeight="1" thickBot="1">
      <c r="C117" s="140"/>
      <c r="E117" s="141">
        <f>SUM(E10:E116)</f>
        <v>18467319763509</v>
      </c>
      <c r="G117" s="208">
        <f>SUM(G10:G116)</f>
        <v>23166293058346</v>
      </c>
      <c r="J117" s="141">
        <f>SUM(J10:J116)</f>
        <v>4332552569438</v>
      </c>
      <c r="K117" s="151"/>
      <c r="M117" s="141">
        <f>SUM(M10:M116)</f>
        <v>6097430136064</v>
      </c>
      <c r="S117" s="141">
        <f>SUM(S10:S116)</f>
        <v>18421942463846</v>
      </c>
      <c r="U117" s="141">
        <f>SUM(U10:U116)</f>
        <v>25451146133041</v>
      </c>
      <c r="V117" s="151"/>
      <c r="W117" s="201">
        <f>SUM(W10:W116)</f>
        <v>0.89643993269761602</v>
      </c>
    </row>
    <row r="118" spans="1:24" ht="31.5" thickTop="1"/>
    <row r="123" spans="1:24">
      <c r="U123" s="259"/>
    </row>
    <row r="124" spans="1:24">
      <c r="Q124" s="82"/>
      <c r="S124" s="82"/>
      <c r="U124" s="259"/>
    </row>
    <row r="125" spans="1:24">
      <c r="O125" s="259"/>
      <c r="Q125" s="82"/>
      <c r="S125" s="82"/>
      <c r="U125" s="259"/>
    </row>
    <row r="126" spans="1:24">
      <c r="O126" s="259"/>
      <c r="U126" s="259"/>
    </row>
  </sheetData>
  <autoFilter ref="A9:W117" xr:uid="{00000000-0009-0000-0000-000001000000}">
    <sortState xmlns:xlrd2="http://schemas.microsoft.com/office/spreadsheetml/2017/richdata2" ref="A11:W20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F050-A071-46F1-8426-E0F2701760B0}">
  <sheetPr>
    <tabColor rgb="FF00B050"/>
    <pageSetUpPr fitToPage="1"/>
  </sheetPr>
  <dimension ref="A1:X18"/>
  <sheetViews>
    <sheetView rightToLeft="1" view="pageBreakPreview" zoomScale="55" zoomScaleNormal="55" zoomScaleSheetLayoutView="55" workbookViewId="0">
      <selection activeCell="M19" sqref="M19"/>
    </sheetView>
  </sheetViews>
  <sheetFormatPr defaultColWidth="9.140625" defaultRowHeight="30.75"/>
  <cols>
    <col min="1" max="1" width="55.42578125" style="143" bestFit="1" customWidth="1"/>
    <col min="2" max="2" width="1.85546875" style="143" customWidth="1"/>
    <col min="3" max="3" width="22.5703125" style="209" customWidth="1"/>
    <col min="4" max="4" width="1.140625" style="209" customWidth="1"/>
    <col min="5" max="5" width="28.42578125" style="209" bestFit="1" customWidth="1"/>
    <col min="6" max="6" width="1.42578125" style="209" customWidth="1"/>
    <col min="7" max="7" width="28.42578125" style="209" bestFit="1" customWidth="1"/>
    <col min="8" max="8" width="1.5703125" style="209" customWidth="1"/>
    <col min="9" max="9" width="18.85546875" style="209" bestFit="1" customWidth="1"/>
    <col min="10" max="10" width="28.42578125" style="209" bestFit="1" customWidth="1"/>
    <col min="11" max="11" width="1.42578125" style="209" customWidth="1"/>
    <col min="12" max="12" width="21.140625" style="209" bestFit="1" customWidth="1"/>
    <col min="13" max="13" width="26.85546875" style="209" bestFit="1" customWidth="1"/>
    <col min="14" max="14" width="1.140625" style="209" customWidth="1"/>
    <col min="15" max="15" width="21.140625" style="209" bestFit="1" customWidth="1"/>
    <col min="16" max="16" width="1.42578125" style="209" customWidth="1"/>
    <col min="17" max="17" width="17.5703125" style="209" bestFit="1" customWidth="1"/>
    <col min="18" max="18" width="1.5703125" style="209" customWidth="1"/>
    <col min="19" max="19" width="28.42578125" style="209" bestFit="1" customWidth="1"/>
    <col min="20" max="20" width="1.85546875" style="209" customWidth="1"/>
    <col min="21" max="21" width="28.42578125" style="209" bestFit="1" customWidth="1"/>
    <col min="22" max="22" width="1.5703125" style="143" customWidth="1"/>
    <col min="23" max="23" width="23.5703125" style="211" bestFit="1" customWidth="1"/>
    <col min="24" max="24" width="29.28515625" style="203" bestFit="1" customWidth="1"/>
    <col min="25" max="25" width="17.140625" style="143" bestFit="1" customWidth="1"/>
    <col min="26" max="26" width="22.85546875" style="143" bestFit="1" customWidth="1"/>
    <col min="27" max="27" width="18.85546875" style="143" bestFit="1" customWidth="1"/>
    <col min="28" max="33" width="9.140625" style="143"/>
    <col min="34" max="34" width="17.140625" style="143" bestFit="1" customWidth="1"/>
    <col min="35" max="16384" width="9.140625" style="143"/>
  </cols>
  <sheetData>
    <row r="1" spans="1:24" ht="31.5">
      <c r="A1" s="275" t="s">
        <v>121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</row>
    <row r="2" spans="1:24" ht="31.5">
      <c r="A2" s="275" t="s">
        <v>45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</row>
    <row r="3" spans="1:24" ht="31.5">
      <c r="A3" s="275" t="s">
        <v>364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</row>
    <row r="4" spans="1:24" ht="31.5">
      <c r="A4" s="276" t="s">
        <v>22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</row>
    <row r="5" spans="1:24" ht="31.5">
      <c r="A5" s="276" t="s">
        <v>359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</row>
    <row r="7" spans="1:24" ht="36.75" customHeight="1" thickBot="1">
      <c r="A7" s="171"/>
      <c r="B7" s="204"/>
      <c r="C7" s="277" t="s">
        <v>358</v>
      </c>
      <c r="D7" s="277"/>
      <c r="E7" s="277"/>
      <c r="F7" s="277"/>
      <c r="G7" s="277"/>
      <c r="H7" s="5"/>
      <c r="I7" s="278" t="s">
        <v>7</v>
      </c>
      <c r="J7" s="278"/>
      <c r="K7" s="278"/>
      <c r="L7" s="278"/>
      <c r="M7" s="278"/>
      <c r="O7" s="279" t="s">
        <v>365</v>
      </c>
      <c r="P7" s="279"/>
      <c r="Q7" s="279"/>
      <c r="R7" s="279"/>
      <c r="S7" s="279"/>
      <c r="T7" s="279"/>
      <c r="U7" s="279"/>
      <c r="V7" s="279"/>
      <c r="W7" s="279"/>
    </row>
    <row r="8" spans="1:24" ht="29.25" customHeight="1">
      <c r="A8" s="280" t="s">
        <v>1</v>
      </c>
      <c r="B8" s="205"/>
      <c r="C8" s="270" t="s">
        <v>3</v>
      </c>
      <c r="D8" s="273"/>
      <c r="E8" s="270" t="s">
        <v>0</v>
      </c>
      <c r="F8" s="273"/>
      <c r="G8" s="273" t="s">
        <v>18</v>
      </c>
      <c r="H8" s="44"/>
      <c r="I8" s="269" t="s">
        <v>4</v>
      </c>
      <c r="J8" s="269"/>
      <c r="K8" s="6"/>
      <c r="L8" s="269" t="s">
        <v>5</v>
      </c>
      <c r="M8" s="269"/>
      <c r="O8" s="270" t="s">
        <v>3</v>
      </c>
      <c r="P8" s="272"/>
      <c r="Q8" s="273" t="s">
        <v>30</v>
      </c>
      <c r="R8" s="165"/>
      <c r="S8" s="270" t="s">
        <v>0</v>
      </c>
      <c r="T8" s="272"/>
      <c r="U8" s="273" t="s">
        <v>18</v>
      </c>
      <c r="V8" s="206"/>
      <c r="W8" s="282" t="s">
        <v>19</v>
      </c>
    </row>
    <row r="9" spans="1:24" ht="49.5" customHeight="1" thickBot="1">
      <c r="A9" s="281"/>
      <c r="B9" s="205"/>
      <c r="C9" s="271"/>
      <c r="D9" s="272"/>
      <c r="E9" s="271"/>
      <c r="F9" s="272"/>
      <c r="G9" s="274"/>
      <c r="H9" s="44"/>
      <c r="I9" s="99" t="s">
        <v>3</v>
      </c>
      <c r="J9" s="99" t="s">
        <v>0</v>
      </c>
      <c r="K9" s="6"/>
      <c r="L9" s="99" t="s">
        <v>3</v>
      </c>
      <c r="M9" s="99" t="s">
        <v>44</v>
      </c>
      <c r="O9" s="271"/>
      <c r="P9" s="272"/>
      <c r="Q9" s="274"/>
      <c r="R9" s="165"/>
      <c r="S9" s="271"/>
      <c r="T9" s="272"/>
      <c r="U9" s="274"/>
      <c r="V9" s="206"/>
      <c r="W9" s="283"/>
    </row>
    <row r="10" spans="1:24" ht="49.5" customHeight="1">
      <c r="A10" s="181" t="s">
        <v>360</v>
      </c>
      <c r="B10" s="205"/>
      <c r="C10" s="44">
        <v>811</v>
      </c>
      <c r="D10" s="165"/>
      <c r="E10" s="44">
        <v>1882865533</v>
      </c>
      <c r="F10" s="165"/>
      <c r="G10" s="165">
        <v>2669893063</v>
      </c>
      <c r="H10" s="44"/>
      <c r="I10" s="44">
        <v>0</v>
      </c>
      <c r="J10" s="44">
        <v>0</v>
      </c>
      <c r="K10" s="6"/>
      <c r="L10" s="6">
        <v>0</v>
      </c>
      <c r="M10" s="6">
        <v>0</v>
      </c>
      <c r="O10" s="44">
        <v>811</v>
      </c>
      <c r="P10" s="165"/>
      <c r="Q10" s="165">
        <v>4521000</v>
      </c>
      <c r="R10" s="165"/>
      <c r="S10" s="44">
        <v>1882865533</v>
      </c>
      <c r="T10" s="165"/>
      <c r="U10" s="165">
        <v>3657731328</v>
      </c>
      <c r="V10" s="206"/>
      <c r="W10" s="210">
        <f>U10/درآمدها!J6</f>
        <v>1.2826551185803726E-4</v>
      </c>
      <c r="X10" s="207"/>
    </row>
    <row r="11" spans="1:24" ht="28.5" customHeight="1" thickBot="1">
      <c r="C11" s="6"/>
      <c r="E11" s="141">
        <f>SUM(E10:E10)</f>
        <v>1882865533</v>
      </c>
      <c r="G11" s="208">
        <f>SUM(G10:G10)</f>
        <v>2669893063</v>
      </c>
      <c r="J11" s="141">
        <f>SUM(J10:J10)</f>
        <v>0</v>
      </c>
      <c r="K11" s="151"/>
      <c r="M11" s="141">
        <f>SUM(M10:M10)</f>
        <v>0</v>
      </c>
      <c r="S11" s="141">
        <f>SUM(S10:S10)</f>
        <v>1882865533</v>
      </c>
      <c r="T11" s="141">
        <f>SUM(T10:T10)</f>
        <v>0</v>
      </c>
      <c r="U11" s="141">
        <f>SUM(U10:U10)</f>
        <v>3657731328</v>
      </c>
      <c r="V11" s="151"/>
      <c r="W11" s="190">
        <f>SUM(W10)</f>
        <v>1.2826551185803726E-4</v>
      </c>
    </row>
    <row r="12" spans="1:24" ht="31.5" thickTop="1"/>
    <row r="13" spans="1:24">
      <c r="S13" s="47"/>
      <c r="U13" s="47"/>
    </row>
    <row r="14" spans="1:24" ht="31.5" thickBot="1">
      <c r="E14" s="141"/>
      <c r="G14" s="141"/>
      <c r="O14" s="47"/>
    </row>
    <row r="15" spans="1:24" ht="31.5" thickTop="1"/>
    <row r="17" spans="21:21">
      <c r="U17" s="259"/>
    </row>
    <row r="18" spans="21:21">
      <c r="U18" s="259"/>
    </row>
  </sheetData>
  <autoFilter ref="A9:W11" xr:uid="{00000000-0009-0000-0000-000001000000}">
    <sortState xmlns:xlrd2="http://schemas.microsoft.com/office/spreadsheetml/2017/richdata2" ref="A11:W11">
      <sortCondition ref="A9"/>
    </sortState>
  </autoFilter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rintOptions horizontalCentered="1"/>
  <pageMargins left="0" right="0" top="0.74803149606299202" bottom="0.74803149606299202" header="0.31496062992126" footer="0.31496062992126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8B6B-CE9A-49C7-B14D-101532B8032F}">
  <sheetPr>
    <tabColor rgb="FF00B050"/>
    <pageSetUpPr fitToPage="1"/>
  </sheetPr>
  <dimension ref="A1:AJ20"/>
  <sheetViews>
    <sheetView rightToLeft="1" view="pageBreakPreview" zoomScale="62" zoomScaleNormal="100" zoomScaleSheetLayoutView="62" workbookViewId="0">
      <selection activeCell="O25" sqref="O25"/>
    </sheetView>
  </sheetViews>
  <sheetFormatPr defaultColWidth="9.140625" defaultRowHeight="27.75"/>
  <cols>
    <col min="1" max="1" width="48.85546875" style="152" customWidth="1"/>
    <col min="2" max="2" width="0.5703125" style="152" customWidth="1"/>
    <col min="3" max="3" width="14.140625" style="152" customWidth="1"/>
    <col min="4" max="4" width="0.5703125" style="152" customWidth="1"/>
    <col min="5" max="5" width="20.28515625" style="152" customWidth="1"/>
    <col min="6" max="6" width="0.5703125" style="152" customWidth="1"/>
    <col min="7" max="7" width="19.7109375" style="152" bestFit="1" customWidth="1"/>
    <col min="8" max="8" width="0.5703125" style="152" customWidth="1"/>
    <col min="9" max="9" width="16.5703125" style="152" bestFit="1" customWidth="1"/>
    <col min="10" max="10" width="0.42578125" style="152" customWidth="1"/>
    <col min="11" max="11" width="17.140625" style="152" bestFit="1" customWidth="1"/>
    <col min="12" max="12" width="0.7109375" style="152" customWidth="1"/>
    <col min="13" max="13" width="12.140625" style="152" bestFit="1" customWidth="1"/>
    <col min="14" max="14" width="1.140625" style="152" customWidth="1"/>
    <col min="15" max="15" width="23.7109375" style="152" bestFit="1" customWidth="1"/>
    <col min="16" max="16" width="0.5703125" style="152" customWidth="1"/>
    <col min="17" max="17" width="23.7109375" style="152" bestFit="1" customWidth="1"/>
    <col min="18" max="18" width="0.5703125" style="152" customWidth="1"/>
    <col min="19" max="19" width="13" style="152" bestFit="1" customWidth="1"/>
    <col min="20" max="20" width="24.5703125" style="152" bestFit="1" customWidth="1"/>
    <col min="21" max="21" width="0.5703125" style="152" customWidth="1"/>
    <col min="22" max="22" width="13" style="152" bestFit="1" customWidth="1"/>
    <col min="23" max="23" width="24.5703125" style="152" bestFit="1" customWidth="1"/>
    <col min="24" max="24" width="0.5703125" style="152" customWidth="1"/>
    <col min="25" max="25" width="13.7109375" style="152" bestFit="1" customWidth="1"/>
    <col min="26" max="26" width="0.42578125" style="152" customWidth="1"/>
    <col min="27" max="27" width="21.5703125" style="152" bestFit="1" customWidth="1"/>
    <col min="28" max="28" width="0.7109375" style="152" customWidth="1"/>
    <col min="29" max="29" width="24.5703125" style="152" bestFit="1" customWidth="1"/>
    <col min="30" max="30" width="0.7109375" style="152" customWidth="1"/>
    <col min="31" max="31" width="24.5703125" style="152" bestFit="1" customWidth="1"/>
    <col min="32" max="32" width="0.7109375" style="152" customWidth="1"/>
    <col min="33" max="33" width="14.7109375" style="152" customWidth="1"/>
    <col min="34" max="34" width="9.5703125" style="155" bestFit="1" customWidth="1"/>
    <col min="35" max="36" width="9.140625" style="155"/>
    <col min="37" max="16384" width="9.140625" style="152"/>
  </cols>
  <sheetData>
    <row r="1" spans="1:36" s="49" customFormat="1">
      <c r="A1" s="293" t="s">
        <v>121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172"/>
      <c r="AI1" s="172"/>
      <c r="AJ1" s="172"/>
    </row>
    <row r="2" spans="1:36" s="49" customFormat="1" ht="27">
      <c r="A2" s="286" t="s">
        <v>45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172"/>
      <c r="AI2" s="172"/>
      <c r="AJ2" s="172"/>
    </row>
    <row r="3" spans="1:36" s="49" customFormat="1" ht="27">
      <c r="A3" s="286" t="str">
        <f>' سهام '!$A$3</f>
        <v>برای ماه منتهی به 1404/10/30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172"/>
      <c r="AI3" s="172"/>
      <c r="AJ3" s="172"/>
    </row>
    <row r="4" spans="1:36">
      <c r="A4" s="294" t="s">
        <v>59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</row>
    <row r="5" spans="1:36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6" ht="27.75" customHeight="1" thickBot="1">
      <c r="A6" s="285" t="s">
        <v>60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 t="str">
        <f>' سهام '!C7</f>
        <v>1404/09/30</v>
      </c>
      <c r="N6" s="285"/>
      <c r="O6" s="285"/>
      <c r="P6" s="285"/>
      <c r="Q6" s="285"/>
      <c r="R6" s="173"/>
      <c r="S6" s="295" t="s">
        <v>7</v>
      </c>
      <c r="T6" s="295"/>
      <c r="U6" s="295"/>
      <c r="V6" s="295"/>
      <c r="W6" s="295"/>
      <c r="X6" s="101"/>
      <c r="Y6" s="285" t="str">
        <f>' سهام '!O7</f>
        <v>1404/10/30</v>
      </c>
      <c r="Z6" s="285"/>
      <c r="AA6" s="285"/>
      <c r="AB6" s="285"/>
      <c r="AC6" s="285"/>
      <c r="AD6" s="285"/>
      <c r="AE6" s="285"/>
      <c r="AF6" s="285"/>
      <c r="AG6" s="285"/>
    </row>
    <row r="7" spans="1:36" ht="26.25" customHeight="1">
      <c r="A7" s="289" t="s">
        <v>61</v>
      </c>
      <c r="B7" s="174"/>
      <c r="C7" s="290" t="s">
        <v>62</v>
      </c>
      <c r="D7" s="174"/>
      <c r="E7" s="292" t="s">
        <v>67</v>
      </c>
      <c r="F7" s="174"/>
      <c r="G7" s="284" t="s">
        <v>63</v>
      </c>
      <c r="H7" s="174"/>
      <c r="I7" s="290" t="s">
        <v>20</v>
      </c>
      <c r="J7" s="174"/>
      <c r="K7" s="292" t="s">
        <v>64</v>
      </c>
      <c r="L7" s="175"/>
      <c r="M7" s="287" t="s">
        <v>3</v>
      </c>
      <c r="N7" s="284"/>
      <c r="O7" s="284" t="s">
        <v>0</v>
      </c>
      <c r="P7" s="284"/>
      <c r="Q7" s="284" t="s">
        <v>18</v>
      </c>
      <c r="R7" s="174"/>
      <c r="S7" s="286" t="s">
        <v>4</v>
      </c>
      <c r="T7" s="286"/>
      <c r="U7" s="101"/>
      <c r="V7" s="286" t="s">
        <v>5</v>
      </c>
      <c r="W7" s="286"/>
      <c r="X7" s="101"/>
      <c r="Y7" s="287" t="s">
        <v>3</v>
      </c>
      <c r="Z7" s="289"/>
      <c r="AA7" s="284" t="s">
        <v>65</v>
      </c>
      <c r="AB7" s="174"/>
      <c r="AC7" s="284" t="s">
        <v>0</v>
      </c>
      <c r="AD7" s="289"/>
      <c r="AE7" s="284" t="s">
        <v>18</v>
      </c>
      <c r="AF7" s="176"/>
      <c r="AG7" s="284" t="s">
        <v>19</v>
      </c>
    </row>
    <row r="8" spans="1:36" s="157" customFormat="1" ht="55.5" customHeight="1" thickBot="1">
      <c r="A8" s="285"/>
      <c r="B8" s="174"/>
      <c r="C8" s="291"/>
      <c r="D8" s="174"/>
      <c r="E8" s="291"/>
      <c r="F8" s="174"/>
      <c r="G8" s="285"/>
      <c r="H8" s="174"/>
      <c r="I8" s="291"/>
      <c r="J8" s="174"/>
      <c r="K8" s="291"/>
      <c r="L8" s="173"/>
      <c r="M8" s="288"/>
      <c r="N8" s="289"/>
      <c r="O8" s="285"/>
      <c r="P8" s="289"/>
      <c r="Q8" s="285"/>
      <c r="R8" s="174"/>
      <c r="S8" s="177" t="s">
        <v>3</v>
      </c>
      <c r="T8" s="177" t="s">
        <v>0</v>
      </c>
      <c r="U8" s="178"/>
      <c r="V8" s="177" t="s">
        <v>3</v>
      </c>
      <c r="W8" s="177" t="s">
        <v>44</v>
      </c>
      <c r="X8" s="178"/>
      <c r="Y8" s="288"/>
      <c r="Z8" s="289"/>
      <c r="AA8" s="285"/>
      <c r="AB8" s="174"/>
      <c r="AC8" s="285"/>
      <c r="AD8" s="289"/>
      <c r="AE8" s="285"/>
      <c r="AF8" s="176"/>
      <c r="AG8" s="285"/>
      <c r="AH8" s="156"/>
      <c r="AI8" s="156"/>
      <c r="AJ8" s="156"/>
    </row>
    <row r="9" spans="1:36" ht="31.5" thickBot="1">
      <c r="A9" s="179"/>
      <c r="B9" s="174"/>
      <c r="C9" s="180"/>
      <c r="D9" s="143"/>
      <c r="E9" s="180"/>
      <c r="F9" s="143"/>
      <c r="G9" s="180"/>
      <c r="H9" s="143"/>
      <c r="I9" s="180"/>
      <c r="J9" s="180"/>
      <c r="K9" s="140"/>
      <c r="L9" s="173"/>
      <c r="M9" s="4"/>
      <c r="N9" s="15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42"/>
      <c r="AB9" s="4"/>
      <c r="AC9" s="4"/>
      <c r="AD9" s="4"/>
      <c r="AE9" s="4"/>
      <c r="AF9" s="157"/>
      <c r="AG9" s="7"/>
      <c r="AH9" s="121"/>
    </row>
    <row r="10" spans="1:36" ht="32.25" thickBot="1">
      <c r="A10" s="17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4"/>
      <c r="O10" s="153">
        <f>SUM(O9:O9)</f>
        <v>0</v>
      </c>
      <c r="Q10" s="153">
        <f>SUM(Q9:Q9)</f>
        <v>0</v>
      </c>
      <c r="S10" s="154"/>
      <c r="T10" s="153">
        <f>SUM(T9:T9)</f>
        <v>0</v>
      </c>
      <c r="V10" s="154"/>
      <c r="W10" s="153">
        <f>SUM(W9:W9)</f>
        <v>0</v>
      </c>
      <c r="Y10" s="154"/>
      <c r="AC10" s="153">
        <f>SUM(AC9:AC9)</f>
        <v>0</v>
      </c>
      <c r="AE10" s="153">
        <f>SUM(AE9:AE9)</f>
        <v>0</v>
      </c>
      <c r="AG10" s="182">
        <f>SUM(AG9:AG9)</f>
        <v>0</v>
      </c>
    </row>
    <row r="11" spans="1:36" ht="32.25" thickTop="1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O11" s="183"/>
      <c r="Q11" s="183"/>
      <c r="T11" s="183"/>
      <c r="W11" s="183"/>
      <c r="AC11" s="183"/>
      <c r="AE11" s="183"/>
      <c r="AG11" s="183"/>
    </row>
    <row r="13" spans="1:36" ht="30.75"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6" ht="30.75">
      <c r="M14" s="4"/>
      <c r="N14" s="4"/>
      <c r="O14" s="4"/>
      <c r="P14" s="4"/>
      <c r="Q14" s="4"/>
      <c r="R14" s="4"/>
      <c r="S14" s="4"/>
      <c r="T14" s="4"/>
      <c r="U14" s="4"/>
      <c r="V14" s="4"/>
      <c r="W14" s="145"/>
      <c r="X14" s="4"/>
      <c r="Y14" s="4"/>
      <c r="Z14" s="4"/>
      <c r="AA14" s="4"/>
      <c r="AB14" s="4"/>
      <c r="AC14" s="4"/>
      <c r="AD14" s="4"/>
      <c r="AE14" s="4"/>
    </row>
    <row r="15" spans="1:36" ht="30.75">
      <c r="M15" s="4"/>
      <c r="N15" s="4"/>
      <c r="O15" s="4"/>
      <c r="P15" s="4"/>
      <c r="Q15" s="4"/>
      <c r="R15" s="4"/>
      <c r="S15" s="4"/>
      <c r="T15" s="4"/>
      <c r="U15" s="4"/>
      <c r="V15" s="4"/>
      <c r="W15" s="145"/>
      <c r="X15" s="4"/>
      <c r="Y15" s="4"/>
      <c r="Z15" s="4"/>
      <c r="AA15" s="4"/>
      <c r="AB15" s="4"/>
      <c r="AC15" s="4"/>
      <c r="AD15" s="4"/>
      <c r="AE15" s="4"/>
    </row>
    <row r="17" spans="13:31" ht="30.75"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3:31" ht="30.75">
      <c r="M18" s="4"/>
      <c r="N18" s="4"/>
      <c r="O18" s="4"/>
      <c r="P18" s="4"/>
      <c r="Q18" s="4"/>
      <c r="R18" s="4"/>
      <c r="S18" s="4"/>
      <c r="T18" s="18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3:31" ht="30.75"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3:31">
      <c r="Q20" s="154"/>
      <c r="AE20" s="154"/>
    </row>
  </sheetData>
  <mergeCells count="28">
    <mergeCell ref="A1:AG1"/>
    <mergeCell ref="A2:AG2"/>
    <mergeCell ref="A3:AG3"/>
    <mergeCell ref="A4:AG4"/>
    <mergeCell ref="A6:L6"/>
    <mergeCell ref="M6:Q6"/>
    <mergeCell ref="S6:W6"/>
    <mergeCell ref="Y6:AG6"/>
    <mergeCell ref="S7:T7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Q7:Q8"/>
    <mergeCell ref="AE7:AE8"/>
    <mergeCell ref="AG7:AG8"/>
    <mergeCell ref="V7:W7"/>
    <mergeCell ref="Y7:Y8"/>
    <mergeCell ref="Z7:Z8"/>
    <mergeCell ref="AA7:AA8"/>
    <mergeCell ref="AC7:AC8"/>
    <mergeCell ref="AD7:AD8"/>
  </mergeCells>
  <pageMargins left="0.25" right="0.25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AD5D6-AED5-4413-A354-2904444B01D2}">
  <sheetPr>
    <tabColor rgb="FF00B050"/>
    <pageSetUpPr fitToPage="1"/>
  </sheetPr>
  <dimension ref="A1:O15"/>
  <sheetViews>
    <sheetView rightToLeft="1" view="pageBreakPreview" zoomScaleNormal="100" zoomScaleSheetLayoutView="100" workbookViewId="0">
      <selection activeCell="I16" sqref="I16"/>
    </sheetView>
  </sheetViews>
  <sheetFormatPr defaultColWidth="9.140625" defaultRowHeight="22.5"/>
  <cols>
    <col min="1" max="1" width="41.140625" bestFit="1" customWidth="1"/>
    <col min="2" max="2" width="1" customWidth="1"/>
    <col min="3" max="3" width="17.85546875" customWidth="1"/>
    <col min="4" max="4" width="1.140625" customWidth="1"/>
    <col min="5" max="5" width="13.5703125" customWidth="1"/>
    <col min="6" max="6" width="1.140625" customWidth="1"/>
    <col min="7" max="7" width="13.5703125" bestFit="1" customWidth="1"/>
    <col min="8" max="8" width="1.140625" customWidth="1"/>
    <col min="9" max="9" width="10.5703125" bestFit="1" customWidth="1"/>
    <col min="10" max="10" width="0.85546875" customWidth="1"/>
    <col min="11" max="11" width="28.140625" customWidth="1"/>
    <col min="12" max="12" width="1.85546875" customWidth="1"/>
    <col min="13" max="13" width="58.28515625" customWidth="1"/>
    <col min="14" max="14" width="20.42578125" style="83" bestFit="1" customWidth="1"/>
    <col min="15" max="15" width="22.28515625" style="95" customWidth="1"/>
  </cols>
  <sheetData>
    <row r="1" spans="1:15" s="85" customFormat="1" ht="26.25">
      <c r="A1" s="298" t="s">
        <v>121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83"/>
      <c r="O1" s="84"/>
    </row>
    <row r="2" spans="1:15" s="85" customFormat="1" ht="23.25" customHeight="1">
      <c r="A2" s="298" t="s">
        <v>45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83"/>
      <c r="O2" s="84"/>
    </row>
    <row r="3" spans="1:15" s="85" customFormat="1" ht="24" customHeight="1">
      <c r="A3" s="298" t="str">
        <f>' سهام '!A3</f>
        <v>برای ماه منتهی به 1404/10/30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83"/>
      <c r="O3" s="84"/>
    </row>
    <row r="5" spans="1:15" s="149" customFormat="1">
      <c r="A5" s="299" t="s">
        <v>93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83"/>
      <c r="O5" s="84"/>
    </row>
    <row r="6" spans="1:15" s="149" customFormat="1">
      <c r="A6" s="299" t="s">
        <v>94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83"/>
      <c r="O6" s="84"/>
    </row>
    <row r="7" spans="1:15" s="149" customFormat="1" ht="27" customHeight="1">
      <c r="N7" s="83"/>
      <c r="O7" s="84"/>
    </row>
    <row r="8" spans="1:15" s="149" customFormat="1">
      <c r="C8" s="296" t="str">
        <f>' سهام '!O7</f>
        <v>1404/10/30</v>
      </c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83"/>
      <c r="O8" s="84"/>
    </row>
    <row r="9" spans="1:15" s="149" customFormat="1" ht="42">
      <c r="A9" s="86" t="s">
        <v>95</v>
      </c>
      <c r="C9" s="86" t="s">
        <v>96</v>
      </c>
      <c r="E9" s="87" t="s">
        <v>97</v>
      </c>
      <c r="G9" s="86" t="s">
        <v>98</v>
      </c>
      <c r="I9" s="86" t="s">
        <v>99</v>
      </c>
      <c r="K9" s="87" t="s">
        <v>100</v>
      </c>
      <c r="M9" s="86" t="s">
        <v>101</v>
      </c>
      <c r="N9" s="83"/>
      <c r="O9" s="88"/>
    </row>
    <row r="10" spans="1:15" ht="42.75" customHeight="1">
      <c r="A10" s="12"/>
      <c r="B10" s="89"/>
      <c r="C10" s="90"/>
      <c r="D10" s="91"/>
      <c r="E10" s="100"/>
      <c r="F10" s="92"/>
      <c r="G10" s="92"/>
      <c r="H10" s="89"/>
      <c r="I10" s="160"/>
      <c r="J10" s="89"/>
      <c r="K10" s="92"/>
      <c r="L10" s="93"/>
      <c r="M10" s="158"/>
      <c r="N10" s="94"/>
    </row>
    <row r="11" spans="1:15" ht="23.25" thickBot="1">
      <c r="A11" s="96"/>
      <c r="B11" s="89"/>
      <c r="C11" s="97"/>
      <c r="D11" s="96"/>
      <c r="E11" s="98"/>
      <c r="F11" s="96"/>
      <c r="G11" s="98"/>
      <c r="H11" s="89"/>
      <c r="I11" s="89"/>
      <c r="J11" s="89"/>
      <c r="K11" s="98">
        <f>SUM(K10)</f>
        <v>0</v>
      </c>
      <c r="L11" s="89"/>
      <c r="M11" s="89"/>
    </row>
    <row r="12" spans="1:15" ht="23.25" thickTop="1"/>
    <row r="13" spans="1:15">
      <c r="C13" s="97"/>
      <c r="K13" s="97"/>
    </row>
    <row r="14" spans="1:15">
      <c r="C14" s="82"/>
    </row>
    <row r="15" spans="1:15">
      <c r="C15" s="97"/>
    </row>
  </sheetData>
  <autoFilter ref="A9:M9" xr:uid="{00000000-0009-0000-0000-000004000000}">
    <sortState xmlns:xlrd2="http://schemas.microsoft.com/office/spreadsheetml/2017/richdata2" ref="A10:P16">
      <sortCondition descending="1" ref="K9"/>
    </sortState>
  </autoFilter>
  <mergeCells count="6">
    <mergeCell ref="C8:M8"/>
    <mergeCell ref="A1:M1"/>
    <mergeCell ref="A2:M2"/>
    <mergeCell ref="A3:M3"/>
    <mergeCell ref="A5:M5"/>
    <mergeCell ref="A6:M6"/>
  </mergeCells>
  <printOptions horizontalCentered="1"/>
  <pageMargins left="0" right="0.28999999999999998" top="0.52" bottom="0" header="0.75" footer="0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9271-FDC1-45B9-A311-011B55C4472F}">
  <sheetPr>
    <tabColor rgb="FF00B050"/>
    <pageSetUpPr fitToPage="1"/>
  </sheetPr>
  <dimension ref="A1:S16"/>
  <sheetViews>
    <sheetView rightToLeft="1" view="pageBreakPreview" zoomScaleNormal="100" zoomScaleSheetLayoutView="100" workbookViewId="0">
      <selection activeCell="K13" sqref="K13"/>
    </sheetView>
  </sheetViews>
  <sheetFormatPr defaultColWidth="9.140625" defaultRowHeight="15"/>
  <cols>
    <col min="1" max="1" width="39.140625" style="212" bestFit="1" customWidth="1"/>
    <col min="2" max="2" width="0.7109375" style="212" customWidth="1"/>
    <col min="3" max="3" width="21.28515625" style="11" customWidth="1"/>
    <col min="4" max="4" width="0.7109375" style="212" customWidth="1"/>
    <col min="5" max="5" width="22.28515625" style="212" customWidth="1"/>
    <col min="6" max="6" width="0.42578125" style="212" customWidth="1"/>
    <col min="7" max="7" width="22.140625" style="212" customWidth="1"/>
    <col min="8" max="8" width="0.42578125" style="212" customWidth="1"/>
    <col min="9" max="9" width="18.42578125" style="212" customWidth="1"/>
    <col min="10" max="10" width="0.5703125" style="212" customWidth="1"/>
    <col min="11" max="11" width="12.140625" style="212" customWidth="1"/>
    <col min="12" max="12" width="12.85546875" style="212" bestFit="1" customWidth="1"/>
    <col min="13" max="13" width="11.28515625" style="212" bestFit="1" customWidth="1"/>
    <col min="14" max="16384" width="9.140625" style="212"/>
  </cols>
  <sheetData>
    <row r="1" spans="1:19" ht="18.75">
      <c r="A1" s="260" t="s">
        <v>121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9" ht="18.75">
      <c r="A2" s="260" t="s">
        <v>45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9" ht="18.75">
      <c r="A3" s="260" t="str">
        <f>' سهام '!A3</f>
        <v>برای ماه منتهی به 1404/10/30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9" ht="18.75">
      <c r="A4" s="263" t="s">
        <v>46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9" ht="18.75" thickBot="1">
      <c r="A5" s="48"/>
      <c r="B5" s="48"/>
      <c r="C5" s="8"/>
      <c r="D5" s="122"/>
      <c r="E5" s="122"/>
      <c r="F5" s="122"/>
      <c r="G5" s="122"/>
      <c r="H5" s="122"/>
      <c r="I5" s="122"/>
      <c r="J5" s="122"/>
      <c r="K5" s="122"/>
    </row>
    <row r="6" spans="1:19" ht="18.75" customHeight="1" thickBot="1">
      <c r="A6" s="213"/>
      <c r="B6" s="48"/>
      <c r="C6" s="167" t="str">
        <f>' سهام '!C7</f>
        <v>1404/09/30</v>
      </c>
      <c r="D6" s="123"/>
      <c r="E6" s="311" t="s">
        <v>7</v>
      </c>
      <c r="F6" s="311"/>
      <c r="G6" s="311"/>
      <c r="H6" s="48"/>
      <c r="I6" s="312" t="str">
        <f>' سهام '!O7</f>
        <v>1404/10/30</v>
      </c>
      <c r="J6" s="313"/>
      <c r="K6" s="313"/>
    </row>
    <row r="7" spans="1:19" ht="24" customHeight="1">
      <c r="A7" s="303" t="s">
        <v>8</v>
      </c>
      <c r="B7" s="214"/>
      <c r="C7" s="305" t="s">
        <v>6</v>
      </c>
      <c r="D7" s="214"/>
      <c r="E7" s="307" t="s">
        <v>31</v>
      </c>
      <c r="F7" s="215"/>
      <c r="G7" s="307" t="s">
        <v>32</v>
      </c>
      <c r="H7" s="48"/>
      <c r="I7" s="309" t="s">
        <v>6</v>
      </c>
      <c r="J7" s="303"/>
      <c r="K7" s="301" t="s">
        <v>19</v>
      </c>
    </row>
    <row r="8" spans="1:19" ht="18.75" thickBot="1">
      <c r="A8" s="304"/>
      <c r="B8" s="214"/>
      <c r="C8" s="306"/>
      <c r="D8" s="214"/>
      <c r="E8" s="308"/>
      <c r="F8" s="48"/>
      <c r="G8" s="308"/>
      <c r="H8" s="48"/>
      <c r="I8" s="310"/>
      <c r="J8" s="303"/>
      <c r="K8" s="302"/>
    </row>
    <row r="9" spans="1:19" ht="18">
      <c r="A9" s="216" t="s">
        <v>372</v>
      </c>
      <c r="B9" s="214"/>
      <c r="C9" s="166">
        <v>929028</v>
      </c>
      <c r="D9" s="214"/>
      <c r="E9" s="166">
        <v>3818</v>
      </c>
      <c r="F9" s="166">
        <v>2494925734661</v>
      </c>
      <c r="G9" s="166">
        <v>0</v>
      </c>
      <c r="H9" s="166"/>
      <c r="I9" s="166">
        <v>932846</v>
      </c>
      <c r="J9" s="216"/>
      <c r="K9" s="10">
        <f>I9/درآمدها!$J$6</f>
        <v>3.2712071758465311E-8</v>
      </c>
      <c r="L9" s="166"/>
      <c r="M9" s="217"/>
      <c r="N9" s="218"/>
      <c r="O9" s="217"/>
      <c r="P9" s="218"/>
      <c r="Q9" s="217"/>
      <c r="R9" s="218"/>
      <c r="S9" s="217"/>
    </row>
    <row r="10" spans="1:19" ht="18">
      <c r="A10" s="216" t="s">
        <v>373</v>
      </c>
      <c r="B10" s="214"/>
      <c r="C10" s="166">
        <v>3379368</v>
      </c>
      <c r="D10" s="214"/>
      <c r="E10" s="166">
        <v>5666</v>
      </c>
      <c r="F10" s="166">
        <v>0</v>
      </c>
      <c r="G10" s="166">
        <v>0</v>
      </c>
      <c r="H10" s="166"/>
      <c r="I10" s="166">
        <v>3385034</v>
      </c>
      <c r="J10" s="216"/>
      <c r="K10" s="10">
        <f>I10/درآمدها!$J$6</f>
        <v>1.1870284603551376E-7</v>
      </c>
      <c r="L10" s="166"/>
      <c r="M10" s="217"/>
      <c r="O10" s="217"/>
      <c r="Q10" s="217"/>
      <c r="R10" s="218"/>
      <c r="S10" s="217"/>
    </row>
    <row r="11" spans="1:19" ht="18">
      <c r="A11" s="216" t="s">
        <v>374</v>
      </c>
      <c r="B11" s="214"/>
      <c r="C11" s="166">
        <v>2762729633</v>
      </c>
      <c r="D11" s="214"/>
      <c r="E11" s="166">
        <v>11307218</v>
      </c>
      <c r="F11" s="166">
        <v>0</v>
      </c>
      <c r="G11" s="166">
        <v>1650000</v>
      </c>
      <c r="H11" s="166"/>
      <c r="I11" s="166">
        <v>2772386851</v>
      </c>
      <c r="J11" s="216"/>
      <c r="K11" s="10">
        <f>I11/درآمدها!$J$6</f>
        <v>9.7219174024584638E-5</v>
      </c>
      <c r="L11" s="166"/>
      <c r="M11" s="217"/>
      <c r="N11" s="218"/>
      <c r="O11" s="217"/>
      <c r="Q11" s="217"/>
      <c r="R11" s="218"/>
      <c r="S11" s="217"/>
    </row>
    <row r="12" spans="1:19" ht="18">
      <c r="A12" s="216" t="s">
        <v>375</v>
      </c>
      <c r="B12" s="214"/>
      <c r="C12" s="166">
        <v>1565684166992</v>
      </c>
      <c r="D12" s="214"/>
      <c r="E12" s="166">
        <v>2632406306619</v>
      </c>
      <c r="F12" s="166"/>
      <c r="G12" s="166">
        <v>3716147295993</v>
      </c>
      <c r="H12" s="166"/>
      <c r="I12" s="166">
        <v>481943177618</v>
      </c>
      <c r="J12" s="216"/>
      <c r="K12" s="10">
        <f>I12/درآمدها!$J$6</f>
        <v>1.6900281300174746E-2</v>
      </c>
      <c r="L12" s="166"/>
      <c r="M12" s="217"/>
      <c r="N12" s="218"/>
      <c r="O12" s="217"/>
      <c r="Q12" s="217"/>
      <c r="R12" s="218"/>
      <c r="S12" s="217"/>
    </row>
    <row r="13" spans="1:19" ht="18.75" thickBot="1">
      <c r="A13" s="216" t="s">
        <v>376</v>
      </c>
      <c r="B13" s="214"/>
      <c r="C13" s="166">
        <v>8317546</v>
      </c>
      <c r="D13" s="214"/>
      <c r="E13" s="166">
        <v>34041</v>
      </c>
      <c r="F13" s="166"/>
      <c r="G13" s="166">
        <v>639000</v>
      </c>
      <c r="H13" s="166"/>
      <c r="I13" s="166">
        <v>7712587</v>
      </c>
      <c r="J13" s="216"/>
      <c r="K13" s="10">
        <f>I13/درآمدها!$J$6</f>
        <v>2.7045696651688138E-7</v>
      </c>
      <c r="L13" s="166"/>
      <c r="M13" s="217"/>
      <c r="N13" s="218"/>
      <c r="O13" s="217"/>
      <c r="Q13" s="217"/>
      <c r="R13" s="218"/>
      <c r="S13" s="217"/>
    </row>
    <row r="14" spans="1:19" ht="18.75" thickBot="1">
      <c r="A14" s="214"/>
      <c r="B14" s="214"/>
      <c r="C14" s="197">
        <f>SUM(C9:C13)</f>
        <v>1568459522567</v>
      </c>
      <c r="D14" s="48"/>
      <c r="E14" s="219">
        <f>SUM(E9:E13)</f>
        <v>2632417657362</v>
      </c>
      <c r="F14" s="48"/>
      <c r="G14" s="197">
        <f>SUM(G9:G13)</f>
        <v>3716149584993</v>
      </c>
      <c r="H14" s="48"/>
      <c r="I14" s="197">
        <f>SUM(I9:I13)</f>
        <v>484727594936</v>
      </c>
      <c r="J14" s="48"/>
      <c r="K14" s="220">
        <f>SUM(K9:K13)</f>
        <v>1.699792234608364E-2</v>
      </c>
      <c r="L14" s="217"/>
    </row>
    <row r="15" spans="1:19" ht="18.75" thickTop="1">
      <c r="D15" s="48"/>
      <c r="F15" s="48"/>
      <c r="H15" s="48"/>
      <c r="J15" s="48"/>
    </row>
    <row r="16" spans="1:19" ht="18">
      <c r="D16" s="48"/>
      <c r="F16" s="48"/>
      <c r="H16" s="48"/>
      <c r="J16" s="48"/>
    </row>
  </sheetData>
  <autoFilter ref="A8:K8" xr:uid="{00000000-0009-0000-0000-000003000000}">
    <sortState xmlns:xlrd2="http://schemas.microsoft.com/office/spreadsheetml/2017/richdata2" ref="A10:K11">
      <sortCondition descending="1" ref="I8"/>
    </sortState>
  </autoFilter>
  <mergeCells count="13">
    <mergeCell ref="A1:K1"/>
    <mergeCell ref="A2:K2"/>
    <mergeCell ref="A3:K3"/>
    <mergeCell ref="A4:K4"/>
    <mergeCell ref="E6:G6"/>
    <mergeCell ref="I6:K6"/>
    <mergeCell ref="K7:K8"/>
    <mergeCell ref="A7:A8"/>
    <mergeCell ref="C7:C8"/>
    <mergeCell ref="E7:E8"/>
    <mergeCell ref="G7:G8"/>
    <mergeCell ref="I7:I8"/>
    <mergeCell ref="J7:J8"/>
  </mergeCells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N35"/>
  <sheetViews>
    <sheetView rightToLeft="1" view="pageBreakPreview" zoomScaleNormal="100" zoomScaleSheetLayoutView="100" workbookViewId="0">
      <selection activeCell="J6" sqref="J6"/>
    </sheetView>
  </sheetViews>
  <sheetFormatPr defaultColWidth="9.140625" defaultRowHeight="18"/>
  <cols>
    <col min="1" max="1" width="71" style="77" bestFit="1" customWidth="1"/>
    <col min="2" max="2" width="1" style="77" customWidth="1"/>
    <col min="3" max="3" width="9.140625" style="13"/>
    <col min="4" max="4" width="1.140625" style="13" customWidth="1"/>
    <col min="5" max="5" width="25.42578125" style="13" bestFit="1" customWidth="1"/>
    <col min="6" max="6" width="1" style="13" customWidth="1"/>
    <col min="7" max="7" width="14.5703125" style="13" bestFit="1" customWidth="1"/>
    <col min="8" max="8" width="0.7109375" style="13" customWidth="1"/>
    <col min="9" max="9" width="15.28515625" style="13" customWidth="1"/>
    <col min="10" max="10" width="23.42578125" style="78" bestFit="1" customWidth="1"/>
    <col min="11" max="11" width="17.7109375" style="78" bestFit="1" customWidth="1"/>
    <col min="12" max="12" width="18.85546875" style="13" customWidth="1"/>
    <col min="13" max="13" width="12.5703125" style="13" bestFit="1" customWidth="1"/>
    <col min="14" max="14" width="9.5703125" style="13" bestFit="1" customWidth="1"/>
    <col min="15" max="16384" width="9.140625" style="13"/>
  </cols>
  <sheetData>
    <row r="1" spans="1:14" ht="21">
      <c r="A1" s="315" t="str">
        <f>سپرده!A1</f>
        <v>صندوق سرمایه گذاری سهامی اهرمی شاخصی کیان</v>
      </c>
      <c r="B1" s="315"/>
      <c r="C1" s="315"/>
      <c r="D1" s="315"/>
      <c r="E1" s="315"/>
      <c r="F1" s="315"/>
      <c r="G1" s="315"/>
      <c r="H1" s="315"/>
      <c r="I1" s="315"/>
      <c r="J1" s="65"/>
      <c r="K1" s="65"/>
    </row>
    <row r="2" spans="1:14" ht="21">
      <c r="A2" s="315" t="s">
        <v>45</v>
      </c>
      <c r="B2" s="315"/>
      <c r="C2" s="315"/>
      <c r="D2" s="315"/>
      <c r="E2" s="315"/>
      <c r="F2" s="315"/>
      <c r="G2" s="315"/>
      <c r="H2" s="315"/>
      <c r="I2" s="315"/>
      <c r="J2" s="65"/>
      <c r="K2" s="65"/>
    </row>
    <row r="3" spans="1:14" ht="21">
      <c r="A3" s="315" t="str">
        <f>سپرده!A3</f>
        <v>برای ماه منتهی به 1404/10/30</v>
      </c>
      <c r="B3" s="315"/>
      <c r="C3" s="315"/>
      <c r="D3" s="315"/>
      <c r="E3" s="315"/>
      <c r="F3" s="315"/>
      <c r="G3" s="315"/>
      <c r="H3" s="315"/>
      <c r="I3" s="315"/>
      <c r="J3" s="65"/>
      <c r="K3" s="65"/>
    </row>
    <row r="4" spans="1:14" ht="21.75" thickBot="1">
      <c r="A4" s="146"/>
      <c r="B4" s="146"/>
      <c r="C4" s="146"/>
      <c r="D4" s="146"/>
      <c r="E4" s="146"/>
      <c r="F4" s="146"/>
      <c r="G4" s="146"/>
      <c r="H4" s="146"/>
      <c r="I4" s="146"/>
      <c r="J4" s="65"/>
      <c r="K4" s="65"/>
    </row>
    <row r="5" spans="1:14" ht="21.75" thickBot="1">
      <c r="A5" s="148" t="s">
        <v>24</v>
      </c>
      <c r="B5" s="67"/>
      <c r="C5" s="67"/>
      <c r="D5" s="67"/>
      <c r="E5" s="67"/>
      <c r="F5" s="67"/>
      <c r="G5" s="67"/>
      <c r="H5" s="67"/>
      <c r="I5" s="67"/>
      <c r="J5" s="68">
        <v>8937611307517</v>
      </c>
      <c r="K5" s="69" t="s">
        <v>80</v>
      </c>
    </row>
    <row r="6" spans="1:14" ht="21.75" customHeight="1" thickBot="1">
      <c r="A6" s="66"/>
      <c r="B6" s="66"/>
      <c r="C6" s="66"/>
      <c r="D6" s="66"/>
      <c r="E6" s="314" t="str">
        <f>'اوراق '!Y6</f>
        <v>1404/10/30</v>
      </c>
      <c r="F6" s="314"/>
      <c r="G6" s="314"/>
      <c r="H6" s="314"/>
      <c r="I6" s="314"/>
      <c r="J6" s="68">
        <v>28516873125243</v>
      </c>
      <c r="K6" s="69" t="s">
        <v>79</v>
      </c>
    </row>
    <row r="7" spans="1:14" ht="21.75" customHeight="1" thickBot="1">
      <c r="A7" s="70" t="s">
        <v>33</v>
      </c>
      <c r="B7" s="71"/>
      <c r="C7" s="50" t="s">
        <v>34</v>
      </c>
      <c r="D7" s="72"/>
      <c r="E7" s="50" t="s">
        <v>6</v>
      </c>
      <c r="F7" s="72"/>
      <c r="G7" s="50" t="s">
        <v>16</v>
      </c>
      <c r="H7" s="72"/>
      <c r="I7" s="50" t="s">
        <v>78</v>
      </c>
      <c r="J7" s="73"/>
      <c r="K7" s="73"/>
    </row>
    <row r="8" spans="1:14" ht="21" customHeight="1">
      <c r="A8" s="51" t="s">
        <v>280</v>
      </c>
      <c r="B8" s="51"/>
      <c r="C8" s="74" t="s">
        <v>47</v>
      </c>
      <c r="D8" s="67"/>
      <c r="E8" s="116">
        <f>'درآمد سرمایه گذاری در سهام'!S212</f>
        <v>8611640806731</v>
      </c>
      <c r="F8" s="80"/>
      <c r="G8" s="117">
        <f>E8/$J$5</f>
        <v>0.96352823035481061</v>
      </c>
      <c r="H8" s="79"/>
      <c r="I8" s="117">
        <f>E8/$J$6</f>
        <v>0.30198404884398133</v>
      </c>
      <c r="J8" s="73"/>
      <c r="K8" s="73"/>
    </row>
    <row r="9" spans="1:14" ht="21" customHeight="1">
      <c r="A9" s="51" t="s">
        <v>352</v>
      </c>
      <c r="B9" s="51"/>
      <c r="C9" s="74">
        <v>45690</v>
      </c>
      <c r="D9" s="67"/>
      <c r="E9" s="116">
        <f>'درآمد سرمایه گذاری در شمش '!S13</f>
        <v>158898630326</v>
      </c>
      <c r="F9" s="80"/>
      <c r="G9" s="117">
        <f t="shared" ref="G9:G13" si="0">E9/$J$5</f>
        <v>1.7778646313736862E-2</v>
      </c>
      <c r="H9" s="79"/>
      <c r="I9" s="117">
        <f t="shared" ref="I9:I13" si="1">E9/$J$6</f>
        <v>5.5720916395053032E-3</v>
      </c>
      <c r="J9" s="73"/>
      <c r="K9" s="73"/>
    </row>
    <row r="10" spans="1:14" ht="18.75" customHeight="1">
      <c r="A10" s="51" t="s">
        <v>281</v>
      </c>
      <c r="B10" s="51"/>
      <c r="C10" s="74" t="s">
        <v>48</v>
      </c>
      <c r="D10" s="67"/>
      <c r="E10" s="116">
        <v>0</v>
      </c>
      <c r="F10" s="80"/>
      <c r="G10" s="117">
        <f t="shared" si="0"/>
        <v>0</v>
      </c>
      <c r="H10" s="79"/>
      <c r="I10" s="117">
        <f t="shared" si="1"/>
        <v>0</v>
      </c>
      <c r="J10" s="73"/>
      <c r="K10" s="73"/>
      <c r="L10" s="73"/>
      <c r="N10" s="75"/>
    </row>
    <row r="11" spans="1:14" ht="18.75" customHeight="1">
      <c r="A11" s="51" t="s">
        <v>42</v>
      </c>
      <c r="B11" s="51"/>
      <c r="C11" s="74" t="s">
        <v>49</v>
      </c>
      <c r="D11" s="67"/>
      <c r="E11" s="116">
        <f>'درآمد سرمایه گذاری در اوراق بها'!Q11</f>
        <v>0</v>
      </c>
      <c r="F11" s="80"/>
      <c r="G11" s="117">
        <f t="shared" si="0"/>
        <v>0</v>
      </c>
      <c r="H11" s="79"/>
      <c r="I11" s="117">
        <f t="shared" si="1"/>
        <v>0</v>
      </c>
      <c r="J11" s="73"/>
      <c r="K11" s="73"/>
      <c r="N11" s="75"/>
    </row>
    <row r="12" spans="1:14" ht="19.5" customHeight="1">
      <c r="A12" s="51" t="s">
        <v>43</v>
      </c>
      <c r="B12" s="51"/>
      <c r="C12" s="74" t="s">
        <v>50</v>
      </c>
      <c r="D12" s="67"/>
      <c r="E12" s="116">
        <f>'درآمد سپرده بانکی'!G14</f>
        <v>5142383540</v>
      </c>
      <c r="F12" s="80"/>
      <c r="G12" s="117">
        <f t="shared" si="0"/>
        <v>5.7536441931357938E-4</v>
      </c>
      <c r="H12" s="79"/>
      <c r="I12" s="117">
        <f t="shared" si="1"/>
        <v>1.8032774902827569E-4</v>
      </c>
      <c r="J12" s="73"/>
      <c r="K12" s="73"/>
      <c r="N12" s="75"/>
    </row>
    <row r="13" spans="1:14" ht="19.5" customHeight="1" thickBot="1">
      <c r="A13" s="51" t="s">
        <v>29</v>
      </c>
      <c r="B13" s="51"/>
      <c r="C13" s="74" t="s">
        <v>308</v>
      </c>
      <c r="D13" s="67"/>
      <c r="E13" s="116">
        <f>'سایر درآمدها'!E10</f>
        <v>7474299246</v>
      </c>
      <c r="F13" s="80"/>
      <c r="G13" s="117">
        <f t="shared" si="0"/>
        <v>8.3627481536523325E-4</v>
      </c>
      <c r="H13" s="79"/>
      <c r="I13" s="117">
        <f t="shared" si="1"/>
        <v>2.6210093979005662E-4</v>
      </c>
      <c r="J13" s="73"/>
      <c r="K13" s="73"/>
      <c r="N13" s="75"/>
    </row>
    <row r="14" spans="1:14" ht="19.5" customHeight="1" thickBot="1">
      <c r="A14" s="51"/>
      <c r="B14" s="76"/>
      <c r="C14" s="18"/>
      <c r="D14" s="18"/>
      <c r="E14" s="120">
        <f>SUM(E8:E13)</f>
        <v>8783156119843</v>
      </c>
      <c r="F14" s="81"/>
      <c r="G14" s="118">
        <f>SUM(G8:G13)</f>
        <v>0.98271851590322623</v>
      </c>
      <c r="H14" s="79"/>
      <c r="I14" s="119">
        <f>SUM(I8:I13)</f>
        <v>0.30799856917230495</v>
      </c>
      <c r="J14" s="73"/>
      <c r="K14" s="73"/>
    </row>
    <row r="15" spans="1:14" ht="18.75" customHeight="1" thickTop="1">
      <c r="J15" s="73"/>
      <c r="K15" s="73"/>
    </row>
    <row r="16" spans="1:14" ht="18" customHeight="1">
      <c r="E16" s="14"/>
      <c r="F16" s="14"/>
      <c r="G16" s="14"/>
      <c r="J16" s="73"/>
      <c r="K16" s="73"/>
    </row>
    <row r="24" ht="18.75" customHeight="1"/>
    <row r="33" ht="18.75" customHeight="1"/>
    <row r="34" ht="17.45" customHeight="1"/>
    <row r="35" ht="17.45" customHeight="1"/>
  </sheetData>
  <mergeCells count="4">
    <mergeCell ref="E6:I6"/>
    <mergeCell ref="A1:I1"/>
    <mergeCell ref="A2:I2"/>
    <mergeCell ref="A3:I3"/>
  </mergeCells>
  <phoneticPr fontId="56" type="noConversion"/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2D3F-878C-4FF8-B2BD-29292E5C3377}">
  <sheetPr>
    <tabColor rgb="FF92D050"/>
    <pageSetUpPr fitToPage="1"/>
  </sheetPr>
  <dimension ref="A1:AA244"/>
  <sheetViews>
    <sheetView rightToLeft="1" view="pageBreakPreview" topLeftCell="A7" zoomScale="40" zoomScaleNormal="100" zoomScaleSheetLayoutView="40" workbookViewId="0">
      <pane ySplit="4" topLeftCell="A103" activePane="bottomLeft" state="frozen"/>
      <selection activeCell="A7" sqref="A7"/>
      <selection pane="bottomLeft" activeCell="U61" sqref="U61"/>
    </sheetView>
  </sheetViews>
  <sheetFormatPr defaultColWidth="9.140625" defaultRowHeight="15"/>
  <cols>
    <col min="1" max="1" width="63" style="221" bestFit="1" customWidth="1"/>
    <col min="2" max="2" width="1.28515625" style="221" customWidth="1"/>
    <col min="3" max="3" width="29" style="34" bestFit="1" customWidth="1"/>
    <col min="4" max="4" width="1" style="221" customWidth="1"/>
    <col min="5" max="5" width="34" style="35" bestFit="1" customWidth="1"/>
    <col min="6" max="6" width="1.42578125" style="35" customWidth="1"/>
    <col min="7" max="7" width="31.85546875" style="35" bestFit="1" customWidth="1"/>
    <col min="8" max="8" width="1" style="231" customWidth="1"/>
    <col min="9" max="9" width="34" style="231" bestFit="1" customWidth="1"/>
    <col min="10" max="10" width="2" style="231" customWidth="1"/>
    <col min="11" max="11" width="22.42578125" style="232" bestFit="1" customWidth="1"/>
    <col min="12" max="12" width="1.5703125" style="221" customWidth="1"/>
    <col min="13" max="13" width="29" style="34" bestFit="1" customWidth="1"/>
    <col min="14" max="14" width="0.85546875" style="34" customWidth="1"/>
    <col min="15" max="15" width="34" style="35" bestFit="1" customWidth="1"/>
    <col min="16" max="16" width="0.85546875" style="35" customWidth="1"/>
    <col min="17" max="17" width="31.85546875" style="35" bestFit="1" customWidth="1"/>
    <col min="18" max="18" width="0.85546875" style="35" customWidth="1"/>
    <col min="19" max="19" width="34" style="35" bestFit="1" customWidth="1"/>
    <col min="20" max="20" width="1.42578125" style="35" customWidth="1"/>
    <col min="21" max="21" width="27" style="232" bestFit="1" customWidth="1"/>
    <col min="22" max="22" width="22.140625" style="221" customWidth="1"/>
    <col min="23" max="23" width="54.140625" style="221" bestFit="1" customWidth="1"/>
    <col min="24" max="24" width="21.7109375" style="221" bestFit="1" customWidth="1"/>
    <col min="25" max="25" width="51.85546875" style="221" bestFit="1" customWidth="1"/>
    <col min="26" max="26" width="21.7109375" style="221" bestFit="1" customWidth="1"/>
    <col min="27" max="27" width="18.85546875" style="221" bestFit="1" customWidth="1"/>
    <col min="28" max="16384" width="9.140625" style="221"/>
  </cols>
  <sheetData>
    <row r="1" spans="1:21" ht="27.75">
      <c r="A1" s="333" t="str">
        <f>سپرده!A1</f>
        <v>صندوق سرمایه گذاری سهامی اهرمی شاخصی کیان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1" ht="27.75">
      <c r="A2" s="333" t="s">
        <v>51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1" ht="27.75">
      <c r="A3" s="333" t="str">
        <f>درآمدها!A3</f>
        <v>برای ماه منتهی به 1404/10/30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</row>
    <row r="5" spans="1:21" s="203" customFormat="1" ht="24.75">
      <c r="A5" s="294" t="s">
        <v>25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</row>
    <row r="6" spans="1:21" s="203" customFormat="1" ht="9.75" customHeight="1">
      <c r="C6" s="28"/>
      <c r="E6" s="30"/>
      <c r="F6" s="30"/>
      <c r="G6" s="30"/>
      <c r="H6" s="222"/>
      <c r="I6" s="222"/>
      <c r="J6" s="222"/>
      <c r="K6" s="159"/>
      <c r="M6" s="28"/>
      <c r="N6" s="28"/>
      <c r="O6" s="30"/>
      <c r="P6" s="30"/>
      <c r="Q6" s="30"/>
      <c r="R6" s="30"/>
      <c r="S6" s="30"/>
      <c r="T6" s="30"/>
      <c r="U6" s="159"/>
    </row>
    <row r="7" spans="1:21" s="203" customFormat="1" ht="27" customHeight="1" thickBot="1">
      <c r="A7" s="223"/>
      <c r="B7" s="224"/>
      <c r="C7" s="333" t="s">
        <v>380</v>
      </c>
      <c r="D7" s="333"/>
      <c r="E7" s="333"/>
      <c r="F7" s="333"/>
      <c r="G7" s="333"/>
      <c r="H7" s="333"/>
      <c r="I7" s="333"/>
      <c r="J7" s="333"/>
      <c r="K7" s="333"/>
      <c r="L7" s="224"/>
      <c r="M7" s="333" t="s">
        <v>379</v>
      </c>
      <c r="N7" s="333"/>
      <c r="O7" s="333"/>
      <c r="P7" s="333"/>
      <c r="Q7" s="333"/>
      <c r="R7" s="333"/>
      <c r="S7" s="333"/>
      <c r="T7" s="333"/>
      <c r="U7" s="333"/>
    </row>
    <row r="8" spans="1:21" s="57" customFormat="1" ht="24.75" customHeight="1">
      <c r="A8" s="326" t="s">
        <v>21</v>
      </c>
      <c r="B8" s="326"/>
      <c r="C8" s="328" t="s">
        <v>9</v>
      </c>
      <c r="D8" s="330"/>
      <c r="E8" s="316" t="s">
        <v>10</v>
      </c>
      <c r="F8" s="318"/>
      <c r="G8" s="316" t="s">
        <v>11</v>
      </c>
      <c r="H8" s="331"/>
      <c r="I8" s="321" t="s">
        <v>2</v>
      </c>
      <c r="J8" s="321"/>
      <c r="K8" s="321"/>
      <c r="L8" s="326"/>
      <c r="M8" s="328" t="s">
        <v>9</v>
      </c>
      <c r="N8" s="323"/>
      <c r="O8" s="316" t="s">
        <v>10</v>
      </c>
      <c r="P8" s="318"/>
      <c r="Q8" s="316" t="s">
        <v>11</v>
      </c>
      <c r="R8" s="318"/>
      <c r="S8" s="321" t="s">
        <v>2</v>
      </c>
      <c r="T8" s="321"/>
      <c r="U8" s="321"/>
    </row>
    <row r="9" spans="1:21" s="57" customFormat="1" ht="6" customHeight="1" thickBot="1">
      <c r="A9" s="326"/>
      <c r="B9" s="326"/>
      <c r="C9" s="329"/>
      <c r="D9" s="326"/>
      <c r="E9" s="317"/>
      <c r="F9" s="319"/>
      <c r="G9" s="317"/>
      <c r="H9" s="332"/>
      <c r="I9" s="322"/>
      <c r="J9" s="322"/>
      <c r="K9" s="322"/>
      <c r="L9" s="326"/>
      <c r="M9" s="329"/>
      <c r="N9" s="324"/>
      <c r="O9" s="317"/>
      <c r="P9" s="319"/>
      <c r="Q9" s="317"/>
      <c r="R9" s="319"/>
      <c r="S9" s="322"/>
      <c r="T9" s="322"/>
      <c r="U9" s="322"/>
    </row>
    <row r="10" spans="1:21" s="57" customFormat="1" ht="42.75" customHeight="1" thickBot="1">
      <c r="A10" s="327"/>
      <c r="B10" s="326"/>
      <c r="C10" s="31" t="s">
        <v>54</v>
      </c>
      <c r="D10" s="326"/>
      <c r="E10" s="32" t="s">
        <v>55</v>
      </c>
      <c r="F10" s="320"/>
      <c r="G10" s="32" t="s">
        <v>56</v>
      </c>
      <c r="H10" s="332"/>
      <c r="I10" s="225" t="s">
        <v>6</v>
      </c>
      <c r="J10" s="225"/>
      <c r="K10" s="226" t="s">
        <v>16</v>
      </c>
      <c r="L10" s="326"/>
      <c r="M10" s="31" t="s">
        <v>54</v>
      </c>
      <c r="N10" s="325"/>
      <c r="O10" s="32" t="s">
        <v>55</v>
      </c>
      <c r="P10" s="320"/>
      <c r="Q10" s="32" t="s">
        <v>56</v>
      </c>
      <c r="R10" s="320"/>
      <c r="S10" s="33" t="s">
        <v>6</v>
      </c>
      <c r="T10" s="33"/>
      <c r="U10" s="226" t="s">
        <v>16</v>
      </c>
    </row>
    <row r="11" spans="1:21" s="57" customFormat="1" ht="42.75" customHeight="1">
      <c r="A11" s="113" t="s">
        <v>122</v>
      </c>
      <c r="B11" s="113"/>
      <c r="C11" s="4">
        <f>IFERROR(_xlfn.XLOOKUP(A11,'درآمد سود سهام'!$A$8:$A$132,'درآمد سود سهام'!$M$8:$M$132),)</f>
        <v>0</v>
      </c>
      <c r="D11" s="4"/>
      <c r="E11" s="4">
        <f>IFERROR(_xlfn.XLOOKUP(A11,'درآمد ناشی از تغییر قیمت  '!$A$7:$A$114,'درآمد ناشی از تغییر قیمت  '!$I$7:$I$114),0)</f>
        <v>1661960483</v>
      </c>
      <c r="F11" s="4"/>
      <c r="G11" s="4">
        <f>IFERROR(_xlfn.XLOOKUP(A11,'درآمد ناشی ازفروش'!$A$7:$A$188,'درآمد ناشی ازفروش'!$I$7:$I$188),0)</f>
        <v>0</v>
      </c>
      <c r="H11" s="4"/>
      <c r="I11" s="4">
        <f t="shared" ref="I11:I74" si="0">G11+E11+C11</f>
        <v>1661960483</v>
      </c>
      <c r="J11" s="4"/>
      <c r="K11" s="108">
        <f>I11/4252808322904</f>
        <v>3.9079129761134923E-4</v>
      </c>
      <c r="L11" s="4"/>
      <c r="M11" s="4">
        <v>732000000</v>
      </c>
      <c r="N11" s="4"/>
      <c r="O11" s="4">
        <v>16573145829</v>
      </c>
      <c r="P11" s="4"/>
      <c r="Q11" s="4">
        <v>-9808722</v>
      </c>
      <c r="R11" s="170"/>
      <c r="S11" s="4">
        <f>Q11+O11+M11</f>
        <v>17295337107</v>
      </c>
      <c r="T11" s="169"/>
      <c r="U11" s="108">
        <f>S11/درآمدها!$J$5</f>
        <v>1.935118513428047E-3</v>
      </c>
    </row>
    <row r="12" spans="1:21" s="57" customFormat="1" ht="42.75" customHeight="1">
      <c r="A12" s="113" t="s">
        <v>123</v>
      </c>
      <c r="B12" s="113"/>
      <c r="C12" s="4">
        <f>IFERROR(_xlfn.XLOOKUP(A12,'درآمد سود سهام'!$A$8:$A$132,'درآمد سود سهام'!$M$8:$M$132),)</f>
        <v>0</v>
      </c>
      <c r="D12" s="4"/>
      <c r="E12" s="4">
        <f>IFERROR(_xlfn.XLOOKUP(A12,'درآمد ناشی از تغییر قیمت  '!$A$7:$A$114,'درآمد ناشی از تغییر قیمت  '!$I$7:$I$114),0)</f>
        <v>0</v>
      </c>
      <c r="F12" s="4"/>
      <c r="G12" s="4">
        <f>IFERROR(_xlfn.XLOOKUP(A12,'درآمد ناشی ازفروش'!$A$7:$A$188,'درآمد ناشی ازفروش'!$I$7:$I$188),0)</f>
        <v>0</v>
      </c>
      <c r="H12" s="4"/>
      <c r="I12" s="4">
        <f t="shared" si="0"/>
        <v>0</v>
      </c>
      <c r="J12" s="4"/>
      <c r="K12" s="108">
        <f t="shared" ref="K12:K75" si="1">I12/4252808322904</f>
        <v>0</v>
      </c>
      <c r="L12" s="4"/>
      <c r="M12" s="4">
        <v>3879263250</v>
      </c>
      <c r="N12" s="4"/>
      <c r="O12" s="4">
        <v>0</v>
      </c>
      <c r="P12" s="4"/>
      <c r="Q12" s="4">
        <v>-10816450922</v>
      </c>
      <c r="R12" s="170"/>
      <c r="S12" s="4">
        <f t="shared" ref="S12:S75" si="2">Q12+O12+M12</f>
        <v>-6937187672</v>
      </c>
      <c r="T12" s="169"/>
      <c r="U12" s="108">
        <f>S12/درآمدها!$J$5</f>
        <v>-7.7617916390763843E-4</v>
      </c>
    </row>
    <row r="13" spans="1:21" s="57" customFormat="1" ht="42.75" customHeight="1">
      <c r="A13" s="113" t="s">
        <v>262</v>
      </c>
      <c r="B13" s="113"/>
      <c r="C13" s="4">
        <f>IFERROR(_xlfn.XLOOKUP(A13,'درآمد سود سهام'!$A$8:$A$132,'درآمد سود سهام'!$M$8:$M$132),)</f>
        <v>0</v>
      </c>
      <c r="D13" s="4"/>
      <c r="E13" s="4">
        <f>IFERROR(_xlfn.XLOOKUP(A13,'درآمد ناشی از تغییر قیمت  '!$A$7:$A$114,'درآمد ناشی از تغییر قیمت  '!$I$7:$I$114),0)</f>
        <v>11283832318</v>
      </c>
      <c r="F13" s="4"/>
      <c r="G13" s="4">
        <f>IFERROR(_xlfn.XLOOKUP(A13,'درآمد ناشی ازفروش'!$A$7:$A$188,'درآمد ناشی ازفروش'!$I$7:$I$188),0)</f>
        <v>0</v>
      </c>
      <c r="H13" s="4"/>
      <c r="I13" s="4">
        <f t="shared" si="0"/>
        <v>11283832318</v>
      </c>
      <c r="J13" s="4"/>
      <c r="K13" s="108">
        <f t="shared" si="1"/>
        <v>2.6532661388075245E-3</v>
      </c>
      <c r="L13" s="4"/>
      <c r="M13" s="4">
        <v>18600000000</v>
      </c>
      <c r="N13" s="4"/>
      <c r="O13" s="4">
        <v>1297687905</v>
      </c>
      <c r="P13" s="4"/>
      <c r="Q13" s="4">
        <v>-82030043</v>
      </c>
      <c r="R13" s="170"/>
      <c r="S13" s="4">
        <f t="shared" si="2"/>
        <v>19815657862</v>
      </c>
      <c r="T13" s="169"/>
      <c r="U13" s="108">
        <f>S13/درآمدها!$J$5</f>
        <v>2.2171089321521504E-3</v>
      </c>
    </row>
    <row r="14" spans="1:21" s="57" customFormat="1" ht="42.75" customHeight="1">
      <c r="A14" s="113" t="s">
        <v>124</v>
      </c>
      <c r="B14" s="113"/>
      <c r="C14" s="4">
        <f>IFERROR(_xlfn.XLOOKUP(A14,'درآمد سود سهام'!$A$8:$A$132,'درآمد سود سهام'!$M$8:$M$132),)</f>
        <v>0</v>
      </c>
      <c r="D14" s="4"/>
      <c r="E14" s="4">
        <f>IFERROR(_xlfn.XLOOKUP(A14,'درآمد ناشی از تغییر قیمت  '!$A$7:$A$114,'درآمد ناشی از تغییر قیمت  '!$I$7:$I$114),0)</f>
        <v>-2057150118</v>
      </c>
      <c r="F14" s="4"/>
      <c r="G14" s="4">
        <f>IFERROR(_xlfn.XLOOKUP(A14,'درآمد ناشی ازفروش'!$A$7:$A$188,'درآمد ناشی ازفروش'!$I$7:$I$188),0)</f>
        <v>0</v>
      </c>
      <c r="H14" s="4"/>
      <c r="I14" s="4">
        <f t="shared" si="0"/>
        <v>-2057150118</v>
      </c>
      <c r="J14" s="4"/>
      <c r="K14" s="108">
        <f t="shared" si="1"/>
        <v>-4.8371569132823968E-4</v>
      </c>
      <c r="L14" s="4"/>
      <c r="M14" s="4">
        <v>1507113000</v>
      </c>
      <c r="N14" s="4"/>
      <c r="O14" s="4">
        <v>572416181</v>
      </c>
      <c r="P14" s="4"/>
      <c r="Q14" s="4">
        <v>1375619363</v>
      </c>
      <c r="R14" s="170"/>
      <c r="S14" s="4">
        <f t="shared" si="2"/>
        <v>3455148544</v>
      </c>
      <c r="T14" s="169"/>
      <c r="U14" s="108">
        <f>S14/درآمدها!$J$5</f>
        <v>3.8658523235330662E-4</v>
      </c>
    </row>
    <row r="15" spans="1:21" s="57" customFormat="1" ht="42.75" customHeight="1">
      <c r="A15" s="113" t="s">
        <v>125</v>
      </c>
      <c r="B15" s="113"/>
      <c r="C15" s="4">
        <f>IFERROR(_xlfn.XLOOKUP(A15,'درآمد سود سهام'!$A$8:$A$132,'درآمد سود سهام'!$M$8:$M$132),)</f>
        <v>0</v>
      </c>
      <c r="D15" s="4"/>
      <c r="E15" s="4">
        <f>IFERROR(_xlfn.XLOOKUP(A15,'درآمد ناشی از تغییر قیمت  '!$A$7:$A$114,'درآمد ناشی از تغییر قیمت  '!$I$7:$I$114),0)</f>
        <v>0</v>
      </c>
      <c r="F15" s="4"/>
      <c r="G15" s="4">
        <f>IFERROR(_xlfn.XLOOKUP(A15,'درآمد ناشی ازفروش'!$A$7:$A$188,'درآمد ناشی ازفروش'!$I$7:$I$188),0)</f>
        <v>0</v>
      </c>
      <c r="H15" s="4"/>
      <c r="I15" s="4">
        <f t="shared" si="0"/>
        <v>0</v>
      </c>
      <c r="J15" s="4"/>
      <c r="K15" s="108">
        <f t="shared" si="1"/>
        <v>0</v>
      </c>
      <c r="L15" s="4"/>
      <c r="M15" s="4">
        <v>1684524306</v>
      </c>
      <c r="N15" s="4"/>
      <c r="O15" s="4">
        <v>0</v>
      </c>
      <c r="P15" s="4"/>
      <c r="Q15" s="4">
        <v>-18282017322</v>
      </c>
      <c r="R15" s="170"/>
      <c r="S15" s="4">
        <f t="shared" si="2"/>
        <v>-16597493016</v>
      </c>
      <c r="T15" s="169"/>
      <c r="U15" s="108">
        <f>S15/درآمدها!$J$5</f>
        <v>-1.8570390280947481E-3</v>
      </c>
    </row>
    <row r="16" spans="1:21" s="57" customFormat="1" ht="42.75" customHeight="1">
      <c r="A16" s="113" t="s">
        <v>126</v>
      </c>
      <c r="B16" s="113"/>
      <c r="C16" s="4">
        <f>IFERROR(_xlfn.XLOOKUP(A16,'درآمد سود سهام'!$A$8:$A$132,'درآمد سود سهام'!$M$8:$M$132),)</f>
        <v>0</v>
      </c>
      <c r="D16" s="4"/>
      <c r="E16" s="4">
        <f>IFERROR(_xlfn.XLOOKUP(A16,'درآمد ناشی از تغییر قیمت  '!$A$7:$A$114,'درآمد ناشی از تغییر قیمت  '!$I$7:$I$114),0)</f>
        <v>14646533565</v>
      </c>
      <c r="F16" s="4"/>
      <c r="G16" s="4">
        <f>IFERROR(_xlfn.XLOOKUP(A16,'درآمد ناشی ازفروش'!$A$7:$A$188,'درآمد ناشی ازفروش'!$I$7:$I$188),0)</f>
        <v>0</v>
      </c>
      <c r="H16" s="4"/>
      <c r="I16" s="4">
        <f t="shared" si="0"/>
        <v>14646533565</v>
      </c>
      <c r="J16" s="4"/>
      <c r="K16" s="108">
        <f t="shared" si="1"/>
        <v>3.4439674805279534E-3</v>
      </c>
      <c r="L16" s="4"/>
      <c r="M16" s="4">
        <v>11131593000</v>
      </c>
      <c r="N16" s="4"/>
      <c r="O16" s="4">
        <v>18125774970</v>
      </c>
      <c r="P16" s="4"/>
      <c r="Q16" s="4">
        <v>-25401166119</v>
      </c>
      <c r="R16" s="170"/>
      <c r="S16" s="4">
        <f t="shared" si="2"/>
        <v>3856201851</v>
      </c>
      <c r="T16" s="169"/>
      <c r="U16" s="108">
        <f>S16/درآمدها!$J$5</f>
        <v>4.3145777079796837E-4</v>
      </c>
    </row>
    <row r="17" spans="1:21" s="57" customFormat="1" ht="42.75" customHeight="1">
      <c r="A17" s="113" t="s">
        <v>127</v>
      </c>
      <c r="B17" s="113"/>
      <c r="C17" s="4">
        <f>IFERROR(_xlfn.XLOOKUP(A17,'درآمد سود سهام'!$A$8:$A$132,'درآمد سود سهام'!$M$8:$M$132),)</f>
        <v>0</v>
      </c>
      <c r="D17" s="4"/>
      <c r="E17" s="4">
        <f>IFERROR(_xlfn.XLOOKUP(A17,'درآمد ناشی از تغییر قیمت  '!$A$7:$A$114,'درآمد ناشی از تغییر قیمت  '!$I$7:$I$114),0)</f>
        <v>0</v>
      </c>
      <c r="F17" s="4"/>
      <c r="G17" s="4">
        <f>IFERROR(_xlfn.XLOOKUP(A17,'درآمد ناشی ازفروش'!$A$7:$A$188,'درآمد ناشی ازفروش'!$I$7:$I$188),0)</f>
        <v>0</v>
      </c>
      <c r="H17" s="4"/>
      <c r="I17" s="4">
        <f t="shared" si="0"/>
        <v>0</v>
      </c>
      <c r="J17" s="4"/>
      <c r="K17" s="108">
        <f t="shared" si="1"/>
        <v>0</v>
      </c>
      <c r="L17" s="4"/>
      <c r="M17" s="4">
        <v>0</v>
      </c>
      <c r="N17" s="4"/>
      <c r="O17" s="4">
        <v>0</v>
      </c>
      <c r="P17" s="4"/>
      <c r="Q17" s="4">
        <v>-6679899288</v>
      </c>
      <c r="R17" s="170"/>
      <c r="S17" s="4">
        <f t="shared" si="2"/>
        <v>-6679899288</v>
      </c>
      <c r="T17" s="169"/>
      <c r="U17" s="108">
        <f>S17/درآمدها!$J$5</f>
        <v>-7.473920109259903E-4</v>
      </c>
    </row>
    <row r="18" spans="1:21" s="57" customFormat="1" ht="42.75" customHeight="1">
      <c r="A18" s="113" t="s">
        <v>128</v>
      </c>
      <c r="B18" s="113"/>
      <c r="C18" s="4">
        <f>IFERROR(_xlfn.XLOOKUP(A18,'درآمد سود سهام'!$A$8:$A$132,'درآمد سود سهام'!$M$8:$M$132),)</f>
        <v>0</v>
      </c>
      <c r="D18" s="4"/>
      <c r="E18" s="4">
        <f>IFERROR(_xlfn.XLOOKUP(A18,'درآمد ناشی از تغییر قیمت  '!$A$7:$A$114,'درآمد ناشی از تغییر قیمت  '!$I$7:$I$114),0)</f>
        <v>52456751950</v>
      </c>
      <c r="F18" s="4"/>
      <c r="G18" s="4">
        <f>IFERROR(_xlfn.XLOOKUP(A18,'درآمد ناشی ازفروش'!$A$7:$A$188,'درآمد ناشی ازفروش'!$I$7:$I$188),0)</f>
        <v>69512249426</v>
      </c>
      <c r="H18" s="4"/>
      <c r="I18" s="4">
        <f t="shared" si="0"/>
        <v>121969001376</v>
      </c>
      <c r="J18" s="4"/>
      <c r="K18" s="108">
        <f t="shared" si="1"/>
        <v>2.8679637574804767E-2</v>
      </c>
      <c r="L18" s="4"/>
      <c r="M18" s="4">
        <v>23293155200</v>
      </c>
      <c r="N18" s="4"/>
      <c r="O18" s="4">
        <v>135895283755</v>
      </c>
      <c r="P18" s="4"/>
      <c r="Q18" s="4">
        <v>15570553500</v>
      </c>
      <c r="R18" s="170"/>
      <c r="S18" s="4">
        <f t="shared" si="2"/>
        <v>174758992455</v>
      </c>
      <c r="T18" s="169"/>
      <c r="U18" s="108">
        <f>S18/درآمدها!$J$5</f>
        <v>1.9553210185815368E-2</v>
      </c>
    </row>
    <row r="19" spans="1:21" s="57" customFormat="1" ht="42.75" customHeight="1">
      <c r="A19" s="113" t="s">
        <v>129</v>
      </c>
      <c r="B19" s="113"/>
      <c r="C19" s="4">
        <f>IFERROR(_xlfn.XLOOKUP(A19,'درآمد سود سهام'!$A$8:$A$132,'درآمد سود سهام'!$M$8:$M$132),)</f>
        <v>0</v>
      </c>
      <c r="D19" s="4"/>
      <c r="E19" s="4">
        <f>IFERROR(_xlfn.XLOOKUP(A19,'درآمد ناشی از تغییر قیمت  '!$A$7:$A$114,'درآمد ناشی از تغییر قیمت  '!$I$7:$I$114),0)</f>
        <v>0</v>
      </c>
      <c r="F19" s="4"/>
      <c r="G19" s="4">
        <f>IFERROR(_xlfn.XLOOKUP(A19,'درآمد ناشی ازفروش'!$A$7:$A$188,'درآمد ناشی ازفروش'!$I$7:$I$188),0)</f>
        <v>0</v>
      </c>
      <c r="H19" s="4"/>
      <c r="I19" s="4">
        <f t="shared" si="0"/>
        <v>0</v>
      </c>
      <c r="J19" s="4"/>
      <c r="K19" s="108">
        <f t="shared" si="1"/>
        <v>0</v>
      </c>
      <c r="L19" s="4"/>
      <c r="M19" s="4">
        <v>9740575600</v>
      </c>
      <c r="N19" s="4"/>
      <c r="O19" s="4">
        <v>0</v>
      </c>
      <c r="P19" s="4"/>
      <c r="Q19" s="4">
        <v>-26641948940</v>
      </c>
      <c r="R19" s="170"/>
      <c r="S19" s="4">
        <f t="shared" si="2"/>
        <v>-16901373340</v>
      </c>
      <c r="T19" s="169"/>
      <c r="U19" s="108">
        <f>S19/درآمدها!$J$5</f>
        <v>-1.8910392003493213E-3</v>
      </c>
    </row>
    <row r="20" spans="1:21" s="57" customFormat="1" ht="42.75" customHeight="1">
      <c r="A20" s="113" t="s">
        <v>130</v>
      </c>
      <c r="B20" s="113"/>
      <c r="C20" s="4">
        <f>IFERROR(_xlfn.XLOOKUP(A20,'درآمد سود سهام'!$A$8:$A$132,'درآمد سود سهام'!$M$8:$M$132),)</f>
        <v>0</v>
      </c>
      <c r="D20" s="4"/>
      <c r="E20" s="4">
        <f>IFERROR(_xlfn.XLOOKUP(A20,'درآمد ناشی از تغییر قیمت  '!$A$7:$A$114,'درآمد ناشی از تغییر قیمت  '!$I$7:$I$114),0)</f>
        <v>0</v>
      </c>
      <c r="F20" s="4"/>
      <c r="G20" s="4">
        <f>IFERROR(_xlfn.XLOOKUP(A20,'درآمد ناشی ازفروش'!$A$7:$A$188,'درآمد ناشی ازفروش'!$I$7:$I$188),0)</f>
        <v>0</v>
      </c>
      <c r="H20" s="4"/>
      <c r="I20" s="4">
        <f t="shared" si="0"/>
        <v>0</v>
      </c>
      <c r="J20" s="4"/>
      <c r="K20" s="108">
        <f t="shared" si="1"/>
        <v>0</v>
      </c>
      <c r="L20" s="4"/>
      <c r="M20" s="4">
        <v>6789384000</v>
      </c>
      <c r="N20" s="4"/>
      <c r="O20" s="4">
        <v>0</v>
      </c>
      <c r="P20" s="4"/>
      <c r="Q20" s="4">
        <v>-45471990140</v>
      </c>
      <c r="R20" s="170"/>
      <c r="S20" s="4">
        <f t="shared" si="2"/>
        <v>-38682606140</v>
      </c>
      <c r="T20" s="169"/>
      <c r="U20" s="108">
        <f>S20/درآمدها!$J$5</f>
        <v>-4.3280698621863201E-3</v>
      </c>
    </row>
    <row r="21" spans="1:21" s="57" customFormat="1" ht="42.75" customHeight="1">
      <c r="A21" s="113" t="s">
        <v>131</v>
      </c>
      <c r="B21" s="113"/>
      <c r="C21" s="4">
        <f>IFERROR(_xlfn.XLOOKUP(A21,'درآمد سود سهام'!$A$8:$A$132,'درآمد سود سهام'!$M$8:$M$132),)</f>
        <v>0</v>
      </c>
      <c r="D21" s="4"/>
      <c r="E21" s="4">
        <f>IFERROR(_xlfn.XLOOKUP(A21,'درآمد ناشی از تغییر قیمت  '!$A$7:$A$114,'درآمد ناشی از تغییر قیمت  '!$I$7:$I$114),0)</f>
        <v>2959692930</v>
      </c>
      <c r="F21" s="4"/>
      <c r="G21" s="4">
        <f>IFERROR(_xlfn.XLOOKUP(A21,'درآمد ناشی ازفروش'!$A$7:$A$188,'درآمد ناشی ازفروش'!$I$7:$I$188),0)</f>
        <v>0</v>
      </c>
      <c r="H21" s="4"/>
      <c r="I21" s="4">
        <f t="shared" si="0"/>
        <v>2959692930</v>
      </c>
      <c r="J21" s="4"/>
      <c r="K21" s="108">
        <f t="shared" si="1"/>
        <v>6.9593847295214913E-4</v>
      </c>
      <c r="L21" s="4"/>
      <c r="M21" s="4">
        <v>5626000000</v>
      </c>
      <c r="N21" s="4"/>
      <c r="O21" s="4">
        <v>8750102823</v>
      </c>
      <c r="P21" s="4"/>
      <c r="Q21" s="4">
        <v>-1248080373</v>
      </c>
      <c r="R21" s="170"/>
      <c r="S21" s="4">
        <f t="shared" si="2"/>
        <v>13128022450</v>
      </c>
      <c r="T21" s="169"/>
      <c r="U21" s="108">
        <f>S21/درآمدها!$J$5</f>
        <v>1.4688513516982601E-3</v>
      </c>
    </row>
    <row r="22" spans="1:21" s="57" customFormat="1" ht="42.75" customHeight="1">
      <c r="A22" s="113" t="s">
        <v>102</v>
      </c>
      <c r="B22" s="113"/>
      <c r="C22" s="4">
        <f>IFERROR(_xlfn.XLOOKUP(A22,'درآمد سود سهام'!$A$8:$A$132,'درآمد سود سهام'!$M$8:$M$132),)</f>
        <v>0</v>
      </c>
      <c r="D22" s="4"/>
      <c r="E22" s="4">
        <f>IFERROR(_xlfn.XLOOKUP(A22,'درآمد ناشی از تغییر قیمت  '!$A$7:$A$114,'درآمد ناشی از تغییر قیمت  '!$I$7:$I$114),0)</f>
        <v>-2074375340</v>
      </c>
      <c r="F22" s="4"/>
      <c r="G22" s="4">
        <f>IFERROR(_xlfn.XLOOKUP(A22,'درآمد ناشی ازفروش'!$A$7:$A$188,'درآمد ناشی ازفروش'!$I$7:$I$188),0)</f>
        <v>4153010565</v>
      </c>
      <c r="H22" s="4"/>
      <c r="I22" s="4">
        <f t="shared" si="0"/>
        <v>2078635225</v>
      </c>
      <c r="J22" s="4"/>
      <c r="K22" s="108">
        <f t="shared" si="1"/>
        <v>4.8876767236493237E-4</v>
      </c>
      <c r="L22" s="4"/>
      <c r="M22" s="4">
        <v>2103082800</v>
      </c>
      <c r="N22" s="4"/>
      <c r="O22" s="4">
        <v>0</v>
      </c>
      <c r="P22" s="4"/>
      <c r="Q22" s="4">
        <v>3920813651</v>
      </c>
      <c r="R22" s="170"/>
      <c r="S22" s="4">
        <f t="shared" si="2"/>
        <v>6023896451</v>
      </c>
      <c r="T22" s="169"/>
      <c r="U22" s="108">
        <f>S22/درآمدها!$J$5</f>
        <v>6.739940061986794E-4</v>
      </c>
    </row>
    <row r="23" spans="1:21" s="57" customFormat="1" ht="42.75" customHeight="1">
      <c r="A23" s="113" t="s">
        <v>105</v>
      </c>
      <c r="B23" s="113"/>
      <c r="C23" s="4">
        <f>IFERROR(_xlfn.XLOOKUP(A23,'درآمد سود سهام'!$A$8:$A$132,'درآمد سود سهام'!$M$8:$M$132),)</f>
        <v>0</v>
      </c>
      <c r="D23" s="4"/>
      <c r="E23" s="4">
        <f>IFERROR(_xlfn.XLOOKUP(A23,'درآمد ناشی از تغییر قیمت  '!$A$7:$A$114,'درآمد ناشی از تغییر قیمت  '!$I$7:$I$114),0)</f>
        <v>418481762</v>
      </c>
      <c r="F23" s="4"/>
      <c r="G23" s="4">
        <f>IFERROR(_xlfn.XLOOKUP(A23,'درآمد ناشی ازفروش'!$A$7:$A$188,'درآمد ناشی ازفروش'!$I$7:$I$188),0)</f>
        <v>51320268416</v>
      </c>
      <c r="H23" s="4"/>
      <c r="I23" s="4">
        <f t="shared" si="0"/>
        <v>51738750178</v>
      </c>
      <c r="J23" s="4"/>
      <c r="K23" s="108">
        <f t="shared" si="1"/>
        <v>1.2165784641493215E-2</v>
      </c>
      <c r="L23" s="4"/>
      <c r="M23" s="4">
        <v>0</v>
      </c>
      <c r="N23" s="4"/>
      <c r="O23" s="4">
        <v>15461557873</v>
      </c>
      <c r="P23" s="4"/>
      <c r="Q23" s="4">
        <v>50274676200</v>
      </c>
      <c r="R23" s="170"/>
      <c r="S23" s="4">
        <f t="shared" si="2"/>
        <v>65736234073</v>
      </c>
      <c r="T23" s="169"/>
      <c r="U23" s="108">
        <f>S23/درآمدها!$J$5</f>
        <v>7.3550115138384213E-3</v>
      </c>
    </row>
    <row r="24" spans="1:21" s="57" customFormat="1" ht="42.75" customHeight="1">
      <c r="A24" s="113" t="s">
        <v>132</v>
      </c>
      <c r="B24" s="113"/>
      <c r="C24" s="4">
        <f>IFERROR(_xlfn.XLOOKUP(A24,'درآمد سود سهام'!$A$8:$A$132,'درآمد سود سهام'!$M$8:$M$132),)</f>
        <v>0</v>
      </c>
      <c r="D24" s="4"/>
      <c r="E24" s="4">
        <f>IFERROR(_xlfn.XLOOKUP(A24,'درآمد ناشی از تغییر قیمت  '!$A$7:$A$114,'درآمد ناشی از تغییر قیمت  '!$I$7:$I$114),0)</f>
        <v>0</v>
      </c>
      <c r="F24" s="4"/>
      <c r="G24" s="4">
        <f>IFERROR(_xlfn.XLOOKUP(A24,'درآمد ناشی ازفروش'!$A$7:$A$188,'درآمد ناشی ازفروش'!$I$7:$I$188),0)</f>
        <v>0</v>
      </c>
      <c r="H24" s="4"/>
      <c r="I24" s="4">
        <f t="shared" si="0"/>
        <v>0</v>
      </c>
      <c r="J24" s="4"/>
      <c r="K24" s="108">
        <f t="shared" si="1"/>
        <v>0</v>
      </c>
      <c r="L24" s="4"/>
      <c r="M24" s="4">
        <v>0</v>
      </c>
      <c r="N24" s="4"/>
      <c r="O24" s="4">
        <v>0</v>
      </c>
      <c r="P24" s="4"/>
      <c r="Q24" s="4">
        <v>2662619420</v>
      </c>
      <c r="R24" s="170"/>
      <c r="S24" s="4">
        <f t="shared" si="2"/>
        <v>2662619420</v>
      </c>
      <c r="T24" s="169"/>
      <c r="U24" s="108">
        <f>S24/درآمدها!$J$5</f>
        <v>2.9791174939109262E-4</v>
      </c>
    </row>
    <row r="25" spans="1:21" s="57" customFormat="1" ht="42.75" customHeight="1">
      <c r="A25" s="113" t="s">
        <v>263</v>
      </c>
      <c r="B25" s="113"/>
      <c r="C25" s="4">
        <f>IFERROR(_xlfn.XLOOKUP(A25,'درآمد سود سهام'!$A$8:$A$132,'درآمد سود سهام'!$M$8:$M$132),)</f>
        <v>0</v>
      </c>
      <c r="D25" s="4"/>
      <c r="E25" s="4">
        <f>IFERROR(_xlfn.XLOOKUP(A25,'درآمد ناشی از تغییر قیمت  '!$A$7:$A$114,'درآمد ناشی از تغییر قیمت  '!$I$7:$I$114),0)</f>
        <v>-25024129351</v>
      </c>
      <c r="F25" s="4"/>
      <c r="G25" s="4">
        <f>IFERROR(_xlfn.XLOOKUP(A25,'درآمد ناشی ازفروش'!$A$7:$A$188,'درآمد ناشی ازفروش'!$I$7:$I$188),0)</f>
        <v>0</v>
      </c>
      <c r="H25" s="4"/>
      <c r="I25" s="4">
        <f t="shared" si="0"/>
        <v>-25024129351</v>
      </c>
      <c r="J25" s="4"/>
      <c r="K25" s="108">
        <f t="shared" si="1"/>
        <v>-5.8841423010366125E-3</v>
      </c>
      <c r="L25" s="4"/>
      <c r="M25" s="4">
        <v>8645264439</v>
      </c>
      <c r="N25" s="4"/>
      <c r="O25" s="4">
        <v>16637832096</v>
      </c>
      <c r="P25" s="4"/>
      <c r="Q25" s="4">
        <v>1142187305</v>
      </c>
      <c r="R25" s="170"/>
      <c r="S25" s="4">
        <f t="shared" si="2"/>
        <v>26425283840</v>
      </c>
      <c r="T25" s="169"/>
      <c r="U25" s="108">
        <f>S25/درآمدها!$J$5</f>
        <v>2.9566382930274614E-3</v>
      </c>
    </row>
    <row r="26" spans="1:21" s="57" customFormat="1" ht="42.75" customHeight="1">
      <c r="A26" s="113" t="s">
        <v>133</v>
      </c>
      <c r="B26" s="113"/>
      <c r="C26" s="4">
        <f>IFERROR(_xlfn.XLOOKUP(A26,'درآمد سود سهام'!$A$8:$A$132,'درآمد سود سهام'!$M$8:$M$132),)</f>
        <v>0</v>
      </c>
      <c r="D26" s="4"/>
      <c r="E26" s="4">
        <f>IFERROR(_xlfn.XLOOKUP(A26,'درآمد ناشی از تغییر قیمت  '!$A$7:$A$114,'درآمد ناشی از تغییر قیمت  '!$I$7:$I$114),0)</f>
        <v>94088166674</v>
      </c>
      <c r="F26" s="4"/>
      <c r="G26" s="4">
        <f>IFERROR(_xlfn.XLOOKUP(A26,'درآمد ناشی ازفروش'!$A$7:$A$188,'درآمد ناشی ازفروش'!$I$7:$I$188),0)</f>
        <v>0</v>
      </c>
      <c r="H26" s="4"/>
      <c r="I26" s="4">
        <f t="shared" si="0"/>
        <v>94088166674</v>
      </c>
      <c r="J26" s="4"/>
      <c r="K26" s="108">
        <f t="shared" si="1"/>
        <v>2.2123773170607548E-2</v>
      </c>
      <c r="L26" s="4"/>
      <c r="M26" s="4">
        <v>0</v>
      </c>
      <c r="N26" s="4"/>
      <c r="O26" s="4">
        <v>260835807989</v>
      </c>
      <c r="P26" s="4"/>
      <c r="Q26" s="4">
        <v>45219156653</v>
      </c>
      <c r="R26" s="170"/>
      <c r="S26" s="4">
        <f t="shared" si="2"/>
        <v>306054964642</v>
      </c>
      <c r="T26" s="169"/>
      <c r="U26" s="108">
        <f>S26/درآمدها!$J$5</f>
        <v>3.4243485659819613E-2</v>
      </c>
    </row>
    <row r="27" spans="1:21" s="57" customFormat="1" ht="42.75" customHeight="1">
      <c r="A27" s="113" t="s">
        <v>134</v>
      </c>
      <c r="B27" s="113"/>
      <c r="C27" s="4">
        <f>IFERROR(_xlfn.XLOOKUP(A27,'درآمد سود سهام'!$A$8:$A$132,'درآمد سود سهام'!$M$8:$M$132),)</f>
        <v>0</v>
      </c>
      <c r="D27" s="4"/>
      <c r="E27" s="4">
        <f>IFERROR(_xlfn.XLOOKUP(A27,'درآمد ناشی از تغییر قیمت  '!$A$7:$A$114,'درآمد ناشی از تغییر قیمت  '!$I$7:$I$114),0)</f>
        <v>-18889697104</v>
      </c>
      <c r="F27" s="4"/>
      <c r="G27" s="4">
        <f>IFERROR(_xlfn.XLOOKUP(A27,'درآمد ناشی ازفروش'!$A$7:$A$188,'درآمد ناشی ازفروش'!$I$7:$I$188),0)</f>
        <v>3710048267</v>
      </c>
      <c r="H27" s="4"/>
      <c r="I27" s="4">
        <f t="shared" si="0"/>
        <v>-15179648837</v>
      </c>
      <c r="J27" s="4"/>
      <c r="K27" s="108">
        <f t="shared" si="1"/>
        <v>-3.5693235350505248E-3</v>
      </c>
      <c r="L27" s="4"/>
      <c r="M27" s="4">
        <v>2844000000</v>
      </c>
      <c r="N27" s="4"/>
      <c r="O27" s="4">
        <v>38042435993</v>
      </c>
      <c r="P27" s="4"/>
      <c r="Q27" s="4">
        <v>3884615831</v>
      </c>
      <c r="R27" s="170"/>
      <c r="S27" s="4">
        <f t="shared" si="2"/>
        <v>44771051824</v>
      </c>
      <c r="T27" s="169"/>
      <c r="U27" s="108">
        <f>S27/درآمدها!$J$5</f>
        <v>5.0092860702439807E-3</v>
      </c>
    </row>
    <row r="28" spans="1:21" s="57" customFormat="1" ht="42.75" customHeight="1">
      <c r="A28" s="113" t="s">
        <v>116</v>
      </c>
      <c r="B28" s="113"/>
      <c r="C28" s="4">
        <f>IFERROR(_xlfn.XLOOKUP(A28,'درآمد سود سهام'!$A$8:$A$132,'درآمد سود سهام'!$M$8:$M$132),)</f>
        <v>0</v>
      </c>
      <c r="D28" s="4"/>
      <c r="E28" s="4">
        <f>IFERROR(_xlfn.XLOOKUP(A28,'درآمد ناشی از تغییر قیمت  '!$A$7:$A$114,'درآمد ناشی از تغییر قیمت  '!$I$7:$I$114),0)</f>
        <v>0</v>
      </c>
      <c r="F28" s="4"/>
      <c r="G28" s="4">
        <f>IFERROR(_xlfn.XLOOKUP(A28,'درآمد ناشی ازفروش'!$A$7:$A$188,'درآمد ناشی ازفروش'!$I$7:$I$188),0)</f>
        <v>0</v>
      </c>
      <c r="H28" s="4"/>
      <c r="I28" s="4">
        <f t="shared" si="0"/>
        <v>0</v>
      </c>
      <c r="J28" s="4"/>
      <c r="K28" s="108">
        <f t="shared" si="1"/>
        <v>0</v>
      </c>
      <c r="L28" s="4"/>
      <c r="M28" s="4">
        <v>0</v>
      </c>
      <c r="N28" s="4"/>
      <c r="O28" s="4">
        <v>0</v>
      </c>
      <c r="P28" s="4"/>
      <c r="Q28" s="4">
        <v>-17165255842</v>
      </c>
      <c r="R28" s="170"/>
      <c r="S28" s="4">
        <f t="shared" si="2"/>
        <v>-17165255842</v>
      </c>
      <c r="T28" s="169"/>
      <c r="U28" s="108">
        <f>S28/درآمدها!$J$5</f>
        <v>-1.9205641475550765E-3</v>
      </c>
    </row>
    <row r="29" spans="1:21" s="57" customFormat="1" ht="42.75" customHeight="1">
      <c r="A29" s="113" t="s">
        <v>135</v>
      </c>
      <c r="B29" s="113"/>
      <c r="C29" s="4">
        <f>IFERROR(_xlfn.XLOOKUP(A29,'درآمد سود سهام'!$A$8:$A$132,'درآمد سود سهام'!$M$8:$M$132),)</f>
        <v>0</v>
      </c>
      <c r="D29" s="4"/>
      <c r="E29" s="4">
        <f>IFERROR(_xlfn.XLOOKUP(A29,'درآمد ناشی از تغییر قیمت  '!$A$7:$A$114,'درآمد ناشی از تغییر قیمت  '!$I$7:$I$114),0)</f>
        <v>-75910551</v>
      </c>
      <c r="F29" s="4"/>
      <c r="G29" s="4">
        <f>IFERROR(_xlfn.XLOOKUP(A29,'درآمد ناشی ازفروش'!$A$7:$A$188,'درآمد ناشی ازفروش'!$I$7:$I$188),0)</f>
        <v>0</v>
      </c>
      <c r="H29" s="4"/>
      <c r="I29" s="4">
        <f t="shared" si="0"/>
        <v>-75910551</v>
      </c>
      <c r="J29" s="4"/>
      <c r="K29" s="108">
        <f t="shared" si="1"/>
        <v>-1.7849511484252604E-5</v>
      </c>
      <c r="L29" s="4"/>
      <c r="M29" s="4">
        <v>1592783200</v>
      </c>
      <c r="N29" s="4"/>
      <c r="O29" s="4">
        <v>-1181320453</v>
      </c>
      <c r="P29" s="4"/>
      <c r="Q29" s="4">
        <v>-3846148411</v>
      </c>
      <c r="R29" s="170"/>
      <c r="S29" s="4">
        <f t="shared" si="2"/>
        <v>-3434685664</v>
      </c>
      <c r="T29" s="169"/>
      <c r="U29" s="108">
        <f>S29/درآمدها!$J$5</f>
        <v>-3.8429570786002401E-4</v>
      </c>
    </row>
    <row r="30" spans="1:21" s="57" customFormat="1" ht="42.75" customHeight="1">
      <c r="A30" s="113" t="s">
        <v>117</v>
      </c>
      <c r="B30" s="113"/>
      <c r="C30" s="4">
        <f>IFERROR(_xlfn.XLOOKUP(A30,'درآمد سود سهام'!$A$8:$A$132,'درآمد سود سهام'!$M$8:$M$132),)</f>
        <v>0</v>
      </c>
      <c r="D30" s="4"/>
      <c r="E30" s="4">
        <f>IFERROR(_xlfn.XLOOKUP(A30,'درآمد ناشی از تغییر قیمت  '!$A$7:$A$114,'درآمد ناشی از تغییر قیمت  '!$I$7:$I$114),0)</f>
        <v>347479426527</v>
      </c>
      <c r="F30" s="4"/>
      <c r="G30" s="4">
        <f>IFERROR(_xlfn.XLOOKUP(A30,'درآمد ناشی ازفروش'!$A$7:$A$188,'درآمد ناشی ازفروش'!$I$7:$I$188),0)</f>
        <v>0</v>
      </c>
      <c r="H30" s="4"/>
      <c r="I30" s="4">
        <f t="shared" si="0"/>
        <v>347479426527</v>
      </c>
      <c r="J30" s="4"/>
      <c r="K30" s="108">
        <f t="shared" si="1"/>
        <v>8.1705875304938766E-2</v>
      </c>
      <c r="L30" s="4"/>
      <c r="M30" s="4">
        <v>34362245880</v>
      </c>
      <c r="N30" s="4"/>
      <c r="O30" s="4">
        <v>748342460289</v>
      </c>
      <c r="P30" s="4"/>
      <c r="Q30" s="4">
        <v>9167013869</v>
      </c>
      <c r="R30" s="170"/>
      <c r="S30" s="4">
        <f t="shared" si="2"/>
        <v>791871720038</v>
      </c>
      <c r="T30" s="169"/>
      <c r="U30" s="108">
        <f>S30/درآمدها!$J$5</f>
        <v>8.8599928190208316E-2</v>
      </c>
    </row>
    <row r="31" spans="1:21" s="57" customFormat="1" ht="42.75" customHeight="1">
      <c r="A31" s="113" t="s">
        <v>136</v>
      </c>
      <c r="B31" s="113"/>
      <c r="C31" s="4">
        <f>IFERROR(_xlfn.XLOOKUP(A31,'درآمد سود سهام'!$A$8:$A$132,'درآمد سود سهام'!$M$8:$M$132),)</f>
        <v>0</v>
      </c>
      <c r="D31" s="4"/>
      <c r="E31" s="4">
        <f>IFERROR(_xlfn.XLOOKUP(A31,'درآمد ناشی از تغییر قیمت  '!$A$7:$A$114,'درآمد ناشی از تغییر قیمت  '!$I$7:$I$114),0)</f>
        <v>0</v>
      </c>
      <c r="F31" s="4"/>
      <c r="G31" s="4">
        <f>IFERROR(_xlfn.XLOOKUP(A31,'درآمد ناشی ازفروش'!$A$7:$A$188,'درآمد ناشی ازفروش'!$I$7:$I$188),0)</f>
        <v>0</v>
      </c>
      <c r="H31" s="4"/>
      <c r="I31" s="4">
        <f t="shared" si="0"/>
        <v>0</v>
      </c>
      <c r="J31" s="4"/>
      <c r="K31" s="108">
        <f t="shared" si="1"/>
        <v>0</v>
      </c>
      <c r="L31" s="4"/>
      <c r="M31" s="4">
        <v>0</v>
      </c>
      <c r="N31" s="4"/>
      <c r="O31" s="4">
        <v>0</v>
      </c>
      <c r="P31" s="4"/>
      <c r="Q31" s="4">
        <v>4769588550</v>
      </c>
      <c r="R31" s="170"/>
      <c r="S31" s="4">
        <f t="shared" si="2"/>
        <v>4769588550</v>
      </c>
      <c r="T31" s="169"/>
      <c r="U31" s="108">
        <f>S31/درآمدها!$J$5</f>
        <v>5.336536112270317E-4</v>
      </c>
    </row>
    <row r="32" spans="1:21" s="57" customFormat="1" ht="42.75" customHeight="1">
      <c r="A32" s="113" t="s">
        <v>137</v>
      </c>
      <c r="B32" s="113"/>
      <c r="C32" s="4">
        <f>IFERROR(_xlfn.XLOOKUP(A32,'درآمد سود سهام'!$A$8:$A$132,'درآمد سود سهام'!$M$8:$M$132),)</f>
        <v>0</v>
      </c>
      <c r="D32" s="4"/>
      <c r="E32" s="4">
        <f>IFERROR(_xlfn.XLOOKUP(A32,'درآمد ناشی از تغییر قیمت  '!$A$7:$A$114,'درآمد ناشی از تغییر قیمت  '!$I$7:$I$114),0)</f>
        <v>-28387786273</v>
      </c>
      <c r="F32" s="4"/>
      <c r="G32" s="4">
        <f>IFERROR(_xlfn.XLOOKUP(A32,'درآمد ناشی ازفروش'!$A$7:$A$188,'درآمد ناشی ازفروش'!$I$7:$I$188),0)</f>
        <v>-4316886998</v>
      </c>
      <c r="H32" s="4"/>
      <c r="I32" s="4">
        <f t="shared" si="0"/>
        <v>-32704673271</v>
      </c>
      <c r="J32" s="4"/>
      <c r="K32" s="108">
        <f t="shared" si="1"/>
        <v>-7.6901357380404689E-3</v>
      </c>
      <c r="L32" s="4"/>
      <c r="M32" s="4">
        <v>15135944712</v>
      </c>
      <c r="N32" s="4"/>
      <c r="O32" s="4">
        <v>-14834155007</v>
      </c>
      <c r="P32" s="4"/>
      <c r="Q32" s="4">
        <v>-6432181416</v>
      </c>
      <c r="R32" s="170"/>
      <c r="S32" s="4">
        <f t="shared" si="2"/>
        <v>-6130391711</v>
      </c>
      <c r="T32" s="169"/>
      <c r="U32" s="108">
        <f>S32/درآمدها!$J$5</f>
        <v>-6.8590941137080098E-4</v>
      </c>
    </row>
    <row r="33" spans="1:21" s="57" customFormat="1" ht="42.75" customHeight="1">
      <c r="A33" s="113" t="s">
        <v>138</v>
      </c>
      <c r="B33" s="113"/>
      <c r="C33" s="4">
        <f>IFERROR(_xlfn.XLOOKUP(A33,'درآمد سود سهام'!$A$8:$A$132,'درآمد سود سهام'!$M$8:$M$132),)</f>
        <v>114179419572</v>
      </c>
      <c r="D33" s="4"/>
      <c r="E33" s="4">
        <f>IFERROR(_xlfn.XLOOKUP(A33,'درآمد ناشی از تغییر قیمت  '!$A$7:$A$114,'درآمد ناشی از تغییر قیمت  '!$I$7:$I$114),0)</f>
        <v>-99778260521</v>
      </c>
      <c r="F33" s="4"/>
      <c r="G33" s="4">
        <f>IFERROR(_xlfn.XLOOKUP(A33,'درآمد ناشی ازفروش'!$A$7:$A$188,'درآمد ناشی ازفروش'!$I$7:$I$188),0)</f>
        <v>0</v>
      </c>
      <c r="H33" s="4"/>
      <c r="I33" s="4">
        <f t="shared" si="0"/>
        <v>14401159051</v>
      </c>
      <c r="J33" s="4"/>
      <c r="K33" s="108">
        <f t="shared" si="1"/>
        <v>3.3862704259302874E-3</v>
      </c>
      <c r="L33" s="4"/>
      <c r="M33" s="4">
        <v>114614665136</v>
      </c>
      <c r="N33" s="4"/>
      <c r="O33" s="4">
        <v>188133767353</v>
      </c>
      <c r="P33" s="4"/>
      <c r="Q33" s="4">
        <v>45553160954</v>
      </c>
      <c r="R33" s="170"/>
      <c r="S33" s="4">
        <f t="shared" si="2"/>
        <v>348301593443</v>
      </c>
      <c r="T33" s="169"/>
      <c r="U33" s="108">
        <f>S33/درآمدها!$J$5</f>
        <v>3.8970322322034755E-2</v>
      </c>
    </row>
    <row r="34" spans="1:21" s="57" customFormat="1" ht="42.75" customHeight="1">
      <c r="A34" s="113" t="s">
        <v>139</v>
      </c>
      <c r="B34" s="113"/>
      <c r="C34" s="4">
        <f>IFERROR(_xlfn.XLOOKUP(A34,'درآمد سود سهام'!$A$8:$A$132,'درآمد سود سهام'!$M$8:$M$132),)</f>
        <v>0</v>
      </c>
      <c r="D34" s="4"/>
      <c r="E34" s="4">
        <f>IFERROR(_xlfn.XLOOKUP(A34,'درآمد ناشی از تغییر قیمت  '!$A$7:$A$114,'درآمد ناشی از تغییر قیمت  '!$I$7:$I$114),0)</f>
        <v>2017352742</v>
      </c>
      <c r="F34" s="4"/>
      <c r="G34" s="4">
        <f>IFERROR(_xlfn.XLOOKUP(A34,'درآمد ناشی ازفروش'!$A$7:$A$188,'درآمد ناشی ازفروش'!$I$7:$I$188),0)</f>
        <v>0</v>
      </c>
      <c r="H34" s="4"/>
      <c r="I34" s="4">
        <f t="shared" si="0"/>
        <v>2017352742</v>
      </c>
      <c r="J34" s="4"/>
      <c r="K34" s="108">
        <f t="shared" si="1"/>
        <v>4.7435778639147907E-4</v>
      </c>
      <c r="L34" s="4"/>
      <c r="M34" s="4">
        <v>582726600</v>
      </c>
      <c r="N34" s="4"/>
      <c r="O34" s="4">
        <v>5780111117</v>
      </c>
      <c r="P34" s="4"/>
      <c r="Q34" s="4">
        <v>-52113729</v>
      </c>
      <c r="R34" s="170"/>
      <c r="S34" s="4">
        <f t="shared" si="2"/>
        <v>6310723988</v>
      </c>
      <c r="T34" s="169"/>
      <c r="U34" s="108">
        <f>S34/درآمدها!$J$5</f>
        <v>7.0608619807535709E-4</v>
      </c>
    </row>
    <row r="35" spans="1:21" s="57" customFormat="1" ht="42.75" customHeight="1">
      <c r="A35" s="113" t="s">
        <v>264</v>
      </c>
      <c r="B35" s="113"/>
      <c r="C35" s="4">
        <f>IFERROR(_xlfn.XLOOKUP(A35,'درآمد سود سهام'!$A$8:$A$132,'درآمد سود سهام'!$M$8:$M$132),)</f>
        <v>0</v>
      </c>
      <c r="D35" s="4"/>
      <c r="E35" s="4">
        <f>IFERROR(_xlfn.XLOOKUP(A35,'درآمد ناشی از تغییر قیمت  '!$A$7:$A$114,'درآمد ناشی از تغییر قیمت  '!$I$7:$I$114),0)</f>
        <v>0</v>
      </c>
      <c r="F35" s="4"/>
      <c r="G35" s="4">
        <f>IFERROR(_xlfn.XLOOKUP(A35,'درآمد ناشی ازفروش'!$A$7:$A$188,'درآمد ناشی ازفروش'!$I$7:$I$188),0)</f>
        <v>0</v>
      </c>
      <c r="H35" s="4"/>
      <c r="I35" s="4">
        <f t="shared" si="0"/>
        <v>0</v>
      </c>
      <c r="J35" s="4"/>
      <c r="K35" s="108">
        <f t="shared" si="1"/>
        <v>0</v>
      </c>
      <c r="L35" s="4"/>
      <c r="M35" s="4">
        <v>0</v>
      </c>
      <c r="N35" s="4"/>
      <c r="O35" s="4">
        <v>0</v>
      </c>
      <c r="P35" s="4"/>
      <c r="Q35" s="4">
        <v>-2833232469</v>
      </c>
      <c r="R35" s="170"/>
      <c r="S35" s="4">
        <f t="shared" si="2"/>
        <v>-2833232469</v>
      </c>
      <c r="T35" s="169"/>
      <c r="U35" s="108">
        <f>S35/درآمدها!$J$5</f>
        <v>-3.1700108356883937E-4</v>
      </c>
    </row>
    <row r="36" spans="1:21" s="57" customFormat="1" ht="42.75" customHeight="1">
      <c r="A36" s="113" t="s">
        <v>140</v>
      </c>
      <c r="B36" s="113"/>
      <c r="C36" s="4">
        <f>IFERROR(_xlfn.XLOOKUP(A36,'درآمد سود سهام'!$A$8:$A$132,'درآمد سود سهام'!$M$8:$M$132),)</f>
        <v>0</v>
      </c>
      <c r="D36" s="4"/>
      <c r="E36" s="4">
        <f>IFERROR(_xlfn.XLOOKUP(A36,'درآمد ناشی از تغییر قیمت  '!$A$7:$A$114,'درآمد ناشی از تغییر قیمت  '!$I$7:$I$114),0)</f>
        <v>12141124998</v>
      </c>
      <c r="F36" s="4"/>
      <c r="G36" s="4">
        <f>IFERROR(_xlfn.XLOOKUP(A36,'درآمد ناشی ازفروش'!$A$7:$A$188,'درآمد ناشی ازفروش'!$I$7:$I$188),0)</f>
        <v>0</v>
      </c>
      <c r="H36" s="4"/>
      <c r="I36" s="4">
        <f t="shared" si="0"/>
        <v>12141124998</v>
      </c>
      <c r="J36" s="4"/>
      <c r="K36" s="108">
        <f t="shared" si="1"/>
        <v>2.8548488613071373E-3</v>
      </c>
      <c r="L36" s="4"/>
      <c r="M36" s="4">
        <v>2137241400</v>
      </c>
      <c r="N36" s="4"/>
      <c r="O36" s="4">
        <v>23683404150</v>
      </c>
      <c r="P36" s="4"/>
      <c r="Q36" s="4">
        <v>-873782975</v>
      </c>
      <c r="R36" s="170"/>
      <c r="S36" s="4">
        <f t="shared" si="2"/>
        <v>24946862575</v>
      </c>
      <c r="T36" s="169"/>
      <c r="U36" s="108">
        <f>S36/درآمدها!$J$5</f>
        <v>2.7912225891965543E-3</v>
      </c>
    </row>
    <row r="37" spans="1:21" s="57" customFormat="1" ht="42.75" customHeight="1">
      <c r="A37" s="113" t="s">
        <v>141</v>
      </c>
      <c r="B37" s="113"/>
      <c r="C37" s="4">
        <f>IFERROR(_xlfn.XLOOKUP(A37,'درآمد سود سهام'!$A$8:$A$132,'درآمد سود سهام'!$M$8:$M$132),)</f>
        <v>0</v>
      </c>
      <c r="D37" s="4"/>
      <c r="E37" s="4">
        <f>IFERROR(_xlfn.XLOOKUP(A37,'درآمد ناشی از تغییر قیمت  '!$A$7:$A$114,'درآمد ناشی از تغییر قیمت  '!$I$7:$I$114),0)</f>
        <v>0</v>
      </c>
      <c r="F37" s="4"/>
      <c r="G37" s="4">
        <f>IFERROR(_xlfn.XLOOKUP(A37,'درآمد ناشی ازفروش'!$A$7:$A$188,'درآمد ناشی ازفروش'!$I$7:$I$188),0)</f>
        <v>0</v>
      </c>
      <c r="H37" s="4"/>
      <c r="I37" s="4">
        <f t="shared" si="0"/>
        <v>0</v>
      </c>
      <c r="J37" s="4"/>
      <c r="K37" s="108">
        <f t="shared" si="1"/>
        <v>0</v>
      </c>
      <c r="L37" s="4"/>
      <c r="M37" s="4">
        <v>102056584</v>
      </c>
      <c r="N37" s="4"/>
      <c r="O37" s="4">
        <v>0</v>
      </c>
      <c r="P37" s="4"/>
      <c r="Q37" s="4">
        <v>-2771138000</v>
      </c>
      <c r="R37" s="170"/>
      <c r="S37" s="4">
        <f t="shared" si="2"/>
        <v>-2669081416</v>
      </c>
      <c r="T37" s="169"/>
      <c r="U37" s="108">
        <f>S37/درآمدها!$J$5</f>
        <v>-2.986347609181843E-4</v>
      </c>
    </row>
    <row r="38" spans="1:21" s="57" customFormat="1" ht="42.75" customHeight="1">
      <c r="A38" s="113" t="s">
        <v>142</v>
      </c>
      <c r="B38" s="113"/>
      <c r="C38" s="4">
        <f>IFERROR(_xlfn.XLOOKUP(A38,'درآمد سود سهام'!$A$8:$A$132,'درآمد سود سهام'!$M$8:$M$132),)</f>
        <v>0</v>
      </c>
      <c r="D38" s="4"/>
      <c r="E38" s="4">
        <f>IFERROR(_xlfn.XLOOKUP(A38,'درآمد ناشی از تغییر قیمت  '!$A$7:$A$114,'درآمد ناشی از تغییر قیمت  '!$I$7:$I$114),0)</f>
        <v>5349066603</v>
      </c>
      <c r="F38" s="4"/>
      <c r="G38" s="4">
        <f>IFERROR(_xlfn.XLOOKUP(A38,'درآمد ناشی ازفروش'!$A$7:$A$188,'درآمد ناشی ازفروش'!$I$7:$I$188),0)</f>
        <v>0</v>
      </c>
      <c r="H38" s="4"/>
      <c r="I38" s="4">
        <f t="shared" si="0"/>
        <v>5349066603</v>
      </c>
      <c r="J38" s="4"/>
      <c r="K38" s="108">
        <f t="shared" si="1"/>
        <v>1.2577727931428208E-3</v>
      </c>
      <c r="L38" s="4"/>
      <c r="M38" s="4">
        <v>736045569</v>
      </c>
      <c r="N38" s="4"/>
      <c r="O38" s="4">
        <v>22905882964</v>
      </c>
      <c r="P38" s="4"/>
      <c r="Q38" s="4">
        <v>32817069</v>
      </c>
      <c r="R38" s="170"/>
      <c r="S38" s="4">
        <f t="shared" si="2"/>
        <v>23674745602</v>
      </c>
      <c r="T38" s="169"/>
      <c r="U38" s="108">
        <f>S38/درآمدها!$J$5</f>
        <v>2.6488895956001462E-3</v>
      </c>
    </row>
    <row r="39" spans="1:21" s="57" customFormat="1" ht="42.75" customHeight="1">
      <c r="A39" s="113" t="s">
        <v>143</v>
      </c>
      <c r="B39" s="113"/>
      <c r="C39" s="4">
        <f>IFERROR(_xlfn.XLOOKUP(A39,'درآمد سود سهام'!$A$8:$A$132,'درآمد سود سهام'!$M$8:$M$132),)</f>
        <v>0</v>
      </c>
      <c r="D39" s="4"/>
      <c r="E39" s="4">
        <f>IFERROR(_xlfn.XLOOKUP(A39,'درآمد ناشی از تغییر قیمت  '!$A$7:$A$114,'درآمد ناشی از تغییر قیمت  '!$I$7:$I$114),0)</f>
        <v>0</v>
      </c>
      <c r="F39" s="4"/>
      <c r="G39" s="4">
        <f>IFERROR(_xlfn.XLOOKUP(A39,'درآمد ناشی ازفروش'!$A$7:$A$188,'درآمد ناشی ازفروش'!$I$7:$I$188),0)</f>
        <v>0</v>
      </c>
      <c r="H39" s="4"/>
      <c r="I39" s="4">
        <f t="shared" si="0"/>
        <v>0</v>
      </c>
      <c r="J39" s="4"/>
      <c r="K39" s="108">
        <f t="shared" si="1"/>
        <v>0</v>
      </c>
      <c r="L39" s="4"/>
      <c r="M39" s="4">
        <v>12806330000</v>
      </c>
      <c r="N39" s="4"/>
      <c r="O39" s="4">
        <v>0</v>
      </c>
      <c r="P39" s="4"/>
      <c r="Q39" s="4">
        <v>-8130446855</v>
      </c>
      <c r="R39" s="170"/>
      <c r="S39" s="4">
        <f t="shared" si="2"/>
        <v>4675883145</v>
      </c>
      <c r="T39" s="169"/>
      <c r="U39" s="108">
        <f>S39/درآمدها!$J$5</f>
        <v>5.2316922096034061E-4</v>
      </c>
    </row>
    <row r="40" spans="1:21" s="57" customFormat="1" ht="42.75" customHeight="1">
      <c r="A40" s="113" t="s">
        <v>144</v>
      </c>
      <c r="B40" s="113"/>
      <c r="C40" s="4">
        <f>IFERROR(_xlfn.XLOOKUP(A40,'درآمد سود سهام'!$A$8:$A$132,'درآمد سود سهام'!$M$8:$M$132),)</f>
        <v>0</v>
      </c>
      <c r="D40" s="4"/>
      <c r="E40" s="4">
        <f>IFERROR(_xlfn.XLOOKUP(A40,'درآمد ناشی از تغییر قیمت  '!$A$7:$A$114,'درآمد ناشی از تغییر قیمت  '!$I$7:$I$114),0)</f>
        <v>45395270835</v>
      </c>
      <c r="F40" s="4"/>
      <c r="G40" s="4">
        <f>IFERROR(_xlfn.XLOOKUP(A40,'درآمد ناشی ازفروش'!$A$7:$A$188,'درآمد ناشی ازفروش'!$I$7:$I$188),0)</f>
        <v>506439262156</v>
      </c>
      <c r="H40" s="4"/>
      <c r="I40" s="4">
        <f t="shared" si="0"/>
        <v>551834532991</v>
      </c>
      <c r="J40" s="4"/>
      <c r="K40" s="108">
        <f t="shared" si="1"/>
        <v>0.12975767800750157</v>
      </c>
      <c r="L40" s="4"/>
      <c r="M40" s="4">
        <v>83423321980</v>
      </c>
      <c r="N40" s="4"/>
      <c r="O40" s="4">
        <v>317907115951</v>
      </c>
      <c r="P40" s="4"/>
      <c r="Q40" s="4">
        <v>501237469870</v>
      </c>
      <c r="R40" s="170"/>
      <c r="S40" s="4">
        <f t="shared" si="2"/>
        <v>902567907801</v>
      </c>
      <c r="T40" s="169"/>
      <c r="U40" s="108">
        <f>S40/درآمدها!$J$5</f>
        <v>0.10098536138418696</v>
      </c>
    </row>
    <row r="41" spans="1:21" s="57" customFormat="1" ht="42.75" customHeight="1">
      <c r="A41" s="113" t="s">
        <v>118</v>
      </c>
      <c r="B41" s="113"/>
      <c r="C41" s="4">
        <f>IFERROR(_xlfn.XLOOKUP(A41,'درآمد سود سهام'!$A$8:$A$132,'درآمد سود سهام'!$M$8:$M$132),)</f>
        <v>0</v>
      </c>
      <c r="D41" s="4"/>
      <c r="E41" s="4">
        <f>IFERROR(_xlfn.XLOOKUP(A41,'درآمد ناشی از تغییر قیمت  '!$A$7:$A$114,'درآمد ناشی از تغییر قیمت  '!$I$7:$I$114),0)</f>
        <v>0</v>
      </c>
      <c r="F41" s="4"/>
      <c r="G41" s="4">
        <f>IFERROR(_xlfn.XLOOKUP(A41,'درآمد ناشی ازفروش'!$A$7:$A$188,'درآمد ناشی ازفروش'!$I$7:$I$188),0)</f>
        <v>0</v>
      </c>
      <c r="H41" s="4"/>
      <c r="I41" s="4">
        <f t="shared" si="0"/>
        <v>0</v>
      </c>
      <c r="J41" s="4"/>
      <c r="K41" s="108">
        <f t="shared" si="1"/>
        <v>0</v>
      </c>
      <c r="L41" s="4"/>
      <c r="M41" s="4">
        <v>46577699</v>
      </c>
      <c r="N41" s="4"/>
      <c r="O41" s="4">
        <v>0</v>
      </c>
      <c r="P41" s="4"/>
      <c r="Q41" s="4">
        <v>-12177211693</v>
      </c>
      <c r="R41" s="170"/>
      <c r="S41" s="4">
        <f t="shared" si="2"/>
        <v>-12130633994</v>
      </c>
      <c r="T41" s="169"/>
      <c r="U41" s="108">
        <f>S41/درآمدها!$J$5</f>
        <v>-1.3572568303342415E-3</v>
      </c>
    </row>
    <row r="42" spans="1:21" s="57" customFormat="1" ht="42.75" customHeight="1">
      <c r="A42" s="113" t="s">
        <v>145</v>
      </c>
      <c r="B42" s="113"/>
      <c r="C42" s="4">
        <f>IFERROR(_xlfn.XLOOKUP(A42,'درآمد سود سهام'!$A$8:$A$132,'درآمد سود سهام'!$M$8:$M$132),)</f>
        <v>0</v>
      </c>
      <c r="D42" s="4"/>
      <c r="E42" s="4">
        <f>IFERROR(_xlfn.XLOOKUP(A42,'درآمد ناشی از تغییر قیمت  '!$A$7:$A$114,'درآمد ناشی از تغییر قیمت  '!$I$7:$I$114),0)</f>
        <v>0</v>
      </c>
      <c r="F42" s="4"/>
      <c r="G42" s="4">
        <f>IFERROR(_xlfn.XLOOKUP(A42,'درآمد ناشی ازفروش'!$A$7:$A$188,'درآمد ناشی ازفروش'!$I$7:$I$188),0)</f>
        <v>0</v>
      </c>
      <c r="H42" s="4"/>
      <c r="I42" s="4">
        <f t="shared" si="0"/>
        <v>0</v>
      </c>
      <c r="J42" s="4"/>
      <c r="K42" s="108">
        <f t="shared" si="1"/>
        <v>0</v>
      </c>
      <c r="L42" s="4"/>
      <c r="M42" s="4">
        <v>0</v>
      </c>
      <c r="N42" s="4"/>
      <c r="O42" s="4">
        <v>0</v>
      </c>
      <c r="P42" s="4"/>
      <c r="Q42" s="4">
        <v>29073458</v>
      </c>
      <c r="R42" s="170"/>
      <c r="S42" s="4">
        <f t="shared" si="2"/>
        <v>29073458</v>
      </c>
      <c r="T42" s="169"/>
      <c r="U42" s="108">
        <f>S42/درآمدها!$J$5</f>
        <v>3.2529338096799641E-6</v>
      </c>
    </row>
    <row r="43" spans="1:21" s="57" customFormat="1" ht="42.75" customHeight="1">
      <c r="A43" s="113" t="s">
        <v>146</v>
      </c>
      <c r="B43" s="113"/>
      <c r="C43" s="4">
        <f>IFERROR(_xlfn.XLOOKUP(A43,'درآمد سود سهام'!$A$8:$A$132,'درآمد سود سهام'!$M$8:$M$132),)</f>
        <v>0</v>
      </c>
      <c r="D43" s="4"/>
      <c r="E43" s="4">
        <f>IFERROR(_xlfn.XLOOKUP(A43,'درآمد ناشی از تغییر قیمت  '!$A$7:$A$114,'درآمد ناشی از تغییر قیمت  '!$I$7:$I$114),0)</f>
        <v>362293257</v>
      </c>
      <c r="F43" s="4"/>
      <c r="G43" s="4">
        <f>IFERROR(_xlfn.XLOOKUP(A43,'درآمد ناشی ازفروش'!$A$7:$A$188,'درآمد ناشی ازفروش'!$I$7:$I$188),0)</f>
        <v>0</v>
      </c>
      <c r="H43" s="4"/>
      <c r="I43" s="4">
        <f t="shared" si="0"/>
        <v>362293257</v>
      </c>
      <c r="J43" s="4"/>
      <c r="K43" s="108">
        <f t="shared" si="1"/>
        <v>8.5189180769993091E-5</v>
      </c>
      <c r="L43" s="4"/>
      <c r="M43" s="4">
        <v>569599800</v>
      </c>
      <c r="N43" s="4"/>
      <c r="O43" s="4">
        <v>-379543992</v>
      </c>
      <c r="P43" s="4"/>
      <c r="Q43" s="4">
        <v>-570238336</v>
      </c>
      <c r="R43" s="170"/>
      <c r="S43" s="4">
        <f t="shared" si="2"/>
        <v>-380182528</v>
      </c>
      <c r="T43" s="169"/>
      <c r="U43" s="108">
        <f>S43/درآمدها!$J$5</f>
        <v>-4.2537375470809137E-5</v>
      </c>
    </row>
    <row r="44" spans="1:21" s="57" customFormat="1" ht="42.75" customHeight="1">
      <c r="A44" s="113" t="s">
        <v>354</v>
      </c>
      <c r="B44" s="113"/>
      <c r="C44" s="4">
        <f>IFERROR(_xlfn.XLOOKUP(A44,'درآمد سود سهام'!$A$8:$A$132,'درآمد سود سهام'!$M$8:$M$132),)</f>
        <v>0</v>
      </c>
      <c r="D44" s="4"/>
      <c r="E44" s="4">
        <f>IFERROR(_xlfn.XLOOKUP(A44,'درآمد ناشی از تغییر قیمت  '!$A$7:$A$114,'درآمد ناشی از تغییر قیمت  '!$I$7:$I$114),0)</f>
        <v>11852774138</v>
      </c>
      <c r="F44" s="4"/>
      <c r="G44" s="4">
        <f>IFERROR(_xlfn.XLOOKUP(A44,'درآمد ناشی ازفروش'!$A$7:$A$188,'درآمد ناشی ازفروش'!$I$7:$I$188),0)</f>
        <v>0</v>
      </c>
      <c r="H44" s="4"/>
      <c r="I44" s="4">
        <f t="shared" si="0"/>
        <v>11852774138</v>
      </c>
      <c r="J44" s="4"/>
      <c r="K44" s="108">
        <f t="shared" si="1"/>
        <v>2.7870464027653185E-3</v>
      </c>
      <c r="L44" s="4"/>
      <c r="M44" s="4">
        <v>0</v>
      </c>
      <c r="N44" s="4"/>
      <c r="O44" s="4">
        <v>11974447114</v>
      </c>
      <c r="P44" s="4"/>
      <c r="Q44" s="4">
        <v>0</v>
      </c>
      <c r="R44" s="170"/>
      <c r="S44" s="4">
        <f t="shared" si="2"/>
        <v>11974447114</v>
      </c>
      <c r="T44" s="169"/>
      <c r="U44" s="108">
        <f>S44/درآمدها!$J$5</f>
        <v>1.3397815928657428E-3</v>
      </c>
    </row>
    <row r="45" spans="1:21" s="57" customFormat="1" ht="42.75" customHeight="1">
      <c r="A45" s="113" t="s">
        <v>343</v>
      </c>
      <c r="B45" s="113"/>
      <c r="C45" s="4">
        <f>IFERROR(_xlfn.XLOOKUP(A45,'درآمد سود سهام'!$A$8:$A$132,'درآمد سود سهام'!$M$8:$M$132),)</f>
        <v>0</v>
      </c>
      <c r="D45" s="4"/>
      <c r="E45" s="4">
        <f>IFERROR(_xlfn.XLOOKUP(A45,'درآمد ناشی از تغییر قیمت  '!$A$7:$A$114,'درآمد ناشی از تغییر قیمت  '!$I$7:$I$114),0)</f>
        <v>0</v>
      </c>
      <c r="F45" s="4"/>
      <c r="G45" s="4">
        <f>IFERROR(_xlfn.XLOOKUP(A45,'درآمد ناشی ازفروش'!$A$7:$A$188,'درآمد ناشی ازفروش'!$I$7:$I$188),0)</f>
        <v>0</v>
      </c>
      <c r="H45" s="4"/>
      <c r="I45" s="4">
        <f t="shared" si="0"/>
        <v>0</v>
      </c>
      <c r="J45" s="4"/>
      <c r="K45" s="108">
        <f t="shared" si="1"/>
        <v>0</v>
      </c>
      <c r="L45" s="4"/>
      <c r="M45" s="4">
        <v>0</v>
      </c>
      <c r="N45" s="4"/>
      <c r="O45" s="4">
        <v>0</v>
      </c>
      <c r="P45" s="4"/>
      <c r="Q45" s="4">
        <v>3112119864</v>
      </c>
      <c r="R45" s="170"/>
      <c r="S45" s="4">
        <f t="shared" si="2"/>
        <v>3112119864</v>
      </c>
      <c r="T45" s="169"/>
      <c r="U45" s="108">
        <f>S45/درآمدها!$J$5</f>
        <v>3.4820487901309199E-4</v>
      </c>
    </row>
    <row r="46" spans="1:21" s="57" customFormat="1" ht="42.75" customHeight="1">
      <c r="A46" s="113" t="s">
        <v>147</v>
      </c>
      <c r="B46" s="113"/>
      <c r="C46" s="4">
        <f>IFERROR(_xlfn.XLOOKUP(A46,'درآمد سود سهام'!$A$8:$A$132,'درآمد سود سهام'!$M$8:$M$132),)</f>
        <v>0</v>
      </c>
      <c r="D46" s="4"/>
      <c r="E46" s="4">
        <f>IFERROR(_xlfn.XLOOKUP(A46,'درآمد ناشی از تغییر قیمت  '!$A$7:$A$114,'درآمد ناشی از تغییر قیمت  '!$I$7:$I$114),0)</f>
        <v>22694187920</v>
      </c>
      <c r="F46" s="4"/>
      <c r="G46" s="4">
        <f>IFERROR(_xlfn.XLOOKUP(A46,'درآمد ناشی ازفروش'!$A$7:$A$188,'درآمد ناشی ازفروش'!$I$7:$I$188),0)</f>
        <v>0</v>
      </c>
      <c r="H46" s="4"/>
      <c r="I46" s="4">
        <f t="shared" si="0"/>
        <v>22694187920</v>
      </c>
      <c r="J46" s="4"/>
      <c r="K46" s="108">
        <f t="shared" si="1"/>
        <v>5.3362828034778289E-3</v>
      </c>
      <c r="L46" s="4"/>
      <c r="M46" s="4">
        <v>17041122800</v>
      </c>
      <c r="N46" s="4"/>
      <c r="O46" s="4">
        <v>60812981320</v>
      </c>
      <c r="P46" s="4"/>
      <c r="Q46" s="4">
        <v>-20065016889</v>
      </c>
      <c r="R46" s="170"/>
      <c r="S46" s="4">
        <f t="shared" si="2"/>
        <v>57789087231</v>
      </c>
      <c r="T46" s="169"/>
      <c r="U46" s="108">
        <f>S46/درآمدها!$J$5</f>
        <v>6.4658313326287024E-3</v>
      </c>
    </row>
    <row r="47" spans="1:21" s="57" customFormat="1" ht="42.75" customHeight="1">
      <c r="A47" s="113" t="s">
        <v>148</v>
      </c>
      <c r="B47" s="113"/>
      <c r="C47" s="4">
        <f>IFERROR(_xlfn.XLOOKUP(A47,'درآمد سود سهام'!$A$8:$A$132,'درآمد سود سهام'!$M$8:$M$132),)</f>
        <v>0</v>
      </c>
      <c r="D47" s="4"/>
      <c r="E47" s="4">
        <f>IFERROR(_xlfn.XLOOKUP(A47,'درآمد ناشی از تغییر قیمت  '!$A$7:$A$114,'درآمد ناشی از تغییر قیمت  '!$I$7:$I$114),0)</f>
        <v>-9056200027</v>
      </c>
      <c r="F47" s="4"/>
      <c r="G47" s="4">
        <f>IFERROR(_xlfn.XLOOKUP(A47,'درآمد ناشی ازفروش'!$A$7:$A$188,'درآمد ناشی ازفروش'!$I$7:$I$188),0)</f>
        <v>-69127364</v>
      </c>
      <c r="H47" s="4"/>
      <c r="I47" s="4">
        <f t="shared" si="0"/>
        <v>-9125327391</v>
      </c>
      <c r="J47" s="4"/>
      <c r="K47" s="108">
        <f t="shared" si="1"/>
        <v>-2.1457180051718942E-3</v>
      </c>
      <c r="L47" s="4"/>
      <c r="M47" s="4">
        <v>0</v>
      </c>
      <c r="N47" s="4"/>
      <c r="O47" s="4">
        <v>-9056200027</v>
      </c>
      <c r="P47" s="4"/>
      <c r="Q47" s="4">
        <v>-54989591233</v>
      </c>
      <c r="R47" s="170"/>
      <c r="S47" s="4">
        <f t="shared" si="2"/>
        <v>-64045791260</v>
      </c>
      <c r="T47" s="169"/>
      <c r="U47" s="108">
        <f>S47/درآمدها!$J$5</f>
        <v>-7.1658734147606231E-3</v>
      </c>
    </row>
    <row r="48" spans="1:21" s="57" customFormat="1" ht="42.75" customHeight="1">
      <c r="A48" s="113" t="s">
        <v>149</v>
      </c>
      <c r="B48" s="113"/>
      <c r="C48" s="4">
        <f>IFERROR(_xlfn.XLOOKUP(A48,'درآمد سود سهام'!$A$8:$A$132,'درآمد سود سهام'!$M$8:$M$132),)</f>
        <v>0</v>
      </c>
      <c r="D48" s="4"/>
      <c r="E48" s="4">
        <f>IFERROR(_xlfn.XLOOKUP(A48,'درآمد ناشی از تغییر قیمت  '!$A$7:$A$114,'درآمد ناشی از تغییر قیمت  '!$I$7:$I$114),0)</f>
        <v>-102106738171</v>
      </c>
      <c r="F48" s="4"/>
      <c r="G48" s="4">
        <f>IFERROR(_xlfn.XLOOKUP(A48,'درآمد ناشی ازفروش'!$A$7:$A$188,'درآمد ناشی ازفروش'!$I$7:$I$188),0)</f>
        <v>200211007903</v>
      </c>
      <c r="H48" s="4"/>
      <c r="I48" s="4">
        <f t="shared" si="0"/>
        <v>98104269732</v>
      </c>
      <c r="J48" s="4"/>
      <c r="K48" s="108">
        <f t="shared" si="1"/>
        <v>2.3068114592338408E-2</v>
      </c>
      <c r="L48" s="4"/>
      <c r="M48" s="4">
        <v>38138908080</v>
      </c>
      <c r="N48" s="4"/>
      <c r="O48" s="4">
        <v>154905631811</v>
      </c>
      <c r="P48" s="4"/>
      <c r="Q48" s="4">
        <v>250884144432</v>
      </c>
      <c r="R48" s="170"/>
      <c r="S48" s="4">
        <f t="shared" si="2"/>
        <v>443928684323</v>
      </c>
      <c r="T48" s="169"/>
      <c r="U48" s="108">
        <f>S48/درآمدها!$J$5</f>
        <v>4.9669723715735171E-2</v>
      </c>
    </row>
    <row r="49" spans="1:21" s="57" customFormat="1" ht="42.75" customHeight="1">
      <c r="A49" s="113" t="s">
        <v>150</v>
      </c>
      <c r="B49" s="113"/>
      <c r="C49" s="4">
        <f>IFERROR(_xlfn.XLOOKUP(A49,'درآمد سود سهام'!$A$8:$A$132,'درآمد سود سهام'!$M$8:$M$132),)</f>
        <v>0</v>
      </c>
      <c r="D49" s="4"/>
      <c r="E49" s="4">
        <f>IFERROR(_xlfn.XLOOKUP(A49,'درآمد ناشی از تغییر قیمت  '!$A$7:$A$114,'درآمد ناشی از تغییر قیمت  '!$I$7:$I$114),0)</f>
        <v>-698815575</v>
      </c>
      <c r="F49" s="4"/>
      <c r="G49" s="4">
        <f>IFERROR(_xlfn.XLOOKUP(A49,'درآمد ناشی ازفروش'!$A$7:$A$188,'درآمد ناشی ازفروش'!$I$7:$I$188),0)</f>
        <v>0</v>
      </c>
      <c r="H49" s="4"/>
      <c r="I49" s="4">
        <f t="shared" si="0"/>
        <v>-698815575</v>
      </c>
      <c r="J49" s="4"/>
      <c r="K49" s="108">
        <f t="shared" si="1"/>
        <v>-1.6431861535739725E-4</v>
      </c>
      <c r="L49" s="4"/>
      <c r="M49" s="4">
        <v>10007533200</v>
      </c>
      <c r="N49" s="4"/>
      <c r="O49" s="4">
        <v>-20394770583</v>
      </c>
      <c r="P49" s="4"/>
      <c r="Q49" s="4">
        <v>-14781243</v>
      </c>
      <c r="R49" s="170"/>
      <c r="S49" s="4">
        <f t="shared" si="2"/>
        <v>-10402018626</v>
      </c>
      <c r="T49" s="169"/>
      <c r="U49" s="108">
        <f>S49/درآمدها!$J$5</f>
        <v>-1.1638477293425544E-3</v>
      </c>
    </row>
    <row r="50" spans="1:21" s="57" customFormat="1" ht="42.75" customHeight="1">
      <c r="A50" s="113" t="s">
        <v>151</v>
      </c>
      <c r="B50" s="113"/>
      <c r="C50" s="4">
        <f>IFERROR(_xlfn.XLOOKUP(A50,'درآمد سود سهام'!$A$8:$A$132,'درآمد سود سهام'!$M$8:$M$132),)</f>
        <v>0</v>
      </c>
      <c r="D50" s="4"/>
      <c r="E50" s="4">
        <f>IFERROR(_xlfn.XLOOKUP(A50,'درآمد ناشی از تغییر قیمت  '!$A$7:$A$114,'درآمد ناشی از تغییر قیمت  '!$I$7:$I$114),0)</f>
        <v>0</v>
      </c>
      <c r="F50" s="4"/>
      <c r="G50" s="4">
        <f>IFERROR(_xlfn.XLOOKUP(A50,'درآمد ناشی ازفروش'!$A$7:$A$188,'درآمد ناشی ازفروش'!$I$7:$I$188),0)</f>
        <v>0</v>
      </c>
      <c r="H50" s="4"/>
      <c r="I50" s="4">
        <f t="shared" si="0"/>
        <v>0</v>
      </c>
      <c r="J50" s="4"/>
      <c r="K50" s="108">
        <f t="shared" si="1"/>
        <v>0</v>
      </c>
      <c r="L50" s="4"/>
      <c r="M50" s="4">
        <v>0</v>
      </c>
      <c r="N50" s="4"/>
      <c r="O50" s="4">
        <v>0</v>
      </c>
      <c r="P50" s="4"/>
      <c r="Q50" s="4">
        <v>603737468</v>
      </c>
      <c r="R50" s="170"/>
      <c r="S50" s="4">
        <f t="shared" si="2"/>
        <v>603737468</v>
      </c>
      <c r="T50" s="169"/>
      <c r="U50" s="108">
        <f>S50/درآمدها!$J$5</f>
        <v>6.7550204101203768E-5</v>
      </c>
    </row>
    <row r="51" spans="1:21" s="57" customFormat="1" ht="42.75" customHeight="1">
      <c r="A51" s="113" t="s">
        <v>304</v>
      </c>
      <c r="B51" s="113"/>
      <c r="C51" s="4">
        <f>IFERROR(_xlfn.XLOOKUP(A51,'درآمد سود سهام'!$A$8:$A$132,'درآمد سود سهام'!$M$8:$M$132),)</f>
        <v>0</v>
      </c>
      <c r="D51" s="4"/>
      <c r="E51" s="4">
        <f>IFERROR(_xlfn.XLOOKUP(A51,'درآمد ناشی از تغییر قیمت  '!$A$7:$A$114,'درآمد ناشی از تغییر قیمت  '!$I$7:$I$114),0)</f>
        <v>-21664701441</v>
      </c>
      <c r="F51" s="4"/>
      <c r="G51" s="4">
        <f>IFERROR(_xlfn.XLOOKUP(A51,'درآمد ناشی ازفروش'!$A$7:$A$188,'درآمد ناشی ازفروش'!$I$7:$I$188),0)</f>
        <v>26391354087</v>
      </c>
      <c r="H51" s="4"/>
      <c r="I51" s="4">
        <f t="shared" si="0"/>
        <v>4726652646</v>
      </c>
      <c r="J51" s="4"/>
      <c r="K51" s="108">
        <f t="shared" si="1"/>
        <v>1.1114191581464079E-3</v>
      </c>
      <c r="L51" s="4"/>
      <c r="M51" s="4">
        <v>0</v>
      </c>
      <c r="N51" s="4"/>
      <c r="O51" s="4">
        <v>0</v>
      </c>
      <c r="P51" s="4"/>
      <c r="Q51" s="4">
        <v>50521449892</v>
      </c>
      <c r="R51" s="170"/>
      <c r="S51" s="4">
        <f t="shared" si="2"/>
        <v>50521449892</v>
      </c>
      <c r="T51" s="169"/>
      <c r="U51" s="108">
        <f>S51/درآمدها!$J$5</f>
        <v>5.6526792398667878E-3</v>
      </c>
    </row>
    <row r="52" spans="1:21" s="57" customFormat="1" ht="42.75" customHeight="1">
      <c r="A52" s="113" t="s">
        <v>152</v>
      </c>
      <c r="B52" s="113"/>
      <c r="C52" s="4">
        <f>IFERROR(_xlfn.XLOOKUP(A52,'درآمد سود سهام'!$A$8:$A$132,'درآمد سود سهام'!$M$8:$M$132),)</f>
        <v>0</v>
      </c>
      <c r="D52" s="4"/>
      <c r="E52" s="4">
        <f>IFERROR(_xlfn.XLOOKUP(A52,'درآمد ناشی از تغییر قیمت  '!$A$7:$A$114,'درآمد ناشی از تغییر قیمت  '!$I$7:$I$114),0)</f>
        <v>-508153997</v>
      </c>
      <c r="F52" s="4"/>
      <c r="G52" s="4">
        <f>IFERROR(_xlfn.XLOOKUP(A52,'درآمد ناشی ازفروش'!$A$7:$A$188,'درآمد ناشی ازفروش'!$I$7:$I$188),0)</f>
        <v>1202408568</v>
      </c>
      <c r="H52" s="4"/>
      <c r="I52" s="4">
        <f t="shared" si="0"/>
        <v>694254571</v>
      </c>
      <c r="J52" s="4"/>
      <c r="K52" s="108">
        <f t="shared" si="1"/>
        <v>1.6324614661352365E-4</v>
      </c>
      <c r="L52" s="4"/>
      <c r="M52" s="4">
        <v>2330139500</v>
      </c>
      <c r="N52" s="4"/>
      <c r="O52" s="4">
        <v>363567646</v>
      </c>
      <c r="P52" s="4"/>
      <c r="Q52" s="4">
        <v>989066614</v>
      </c>
      <c r="R52" s="170"/>
      <c r="S52" s="4">
        <f t="shared" si="2"/>
        <v>3682773760</v>
      </c>
      <c r="T52" s="169"/>
      <c r="U52" s="108">
        <f>S52/درآمدها!$J$5</f>
        <v>4.1205347080853626E-4</v>
      </c>
    </row>
    <row r="53" spans="1:21" s="57" customFormat="1" ht="42.75" customHeight="1">
      <c r="A53" s="113" t="s">
        <v>335</v>
      </c>
      <c r="B53" s="113"/>
      <c r="C53" s="4">
        <f>IFERROR(_xlfn.XLOOKUP(A53,'درآمد سود سهام'!$A$8:$A$132,'درآمد سود سهام'!$M$8:$M$132),)</f>
        <v>0</v>
      </c>
      <c r="D53" s="4"/>
      <c r="E53" s="4">
        <f>IFERROR(_xlfn.XLOOKUP(A53,'درآمد ناشی از تغییر قیمت  '!$A$7:$A$114,'درآمد ناشی از تغییر قیمت  '!$I$7:$I$114),0)</f>
        <v>0</v>
      </c>
      <c r="F53" s="4"/>
      <c r="G53" s="4">
        <f>IFERROR(_xlfn.XLOOKUP(A53,'درآمد ناشی ازفروش'!$A$7:$A$188,'درآمد ناشی ازفروش'!$I$7:$I$188),0)</f>
        <v>0</v>
      </c>
      <c r="H53" s="4"/>
      <c r="I53" s="4">
        <f t="shared" si="0"/>
        <v>0</v>
      </c>
      <c r="J53" s="4"/>
      <c r="K53" s="108">
        <f t="shared" si="1"/>
        <v>0</v>
      </c>
      <c r="L53" s="4"/>
      <c r="M53" s="4">
        <v>0</v>
      </c>
      <c r="N53" s="4"/>
      <c r="O53" s="4">
        <v>0</v>
      </c>
      <c r="P53" s="4"/>
      <c r="Q53" s="4">
        <v>40855002</v>
      </c>
      <c r="R53" s="170"/>
      <c r="S53" s="4">
        <f t="shared" si="2"/>
        <v>40855002</v>
      </c>
      <c r="T53" s="169"/>
      <c r="U53" s="108">
        <f>S53/درآمدها!$J$5</f>
        <v>4.571132106141022E-6</v>
      </c>
    </row>
    <row r="54" spans="1:21" s="57" customFormat="1" ht="42.75" customHeight="1">
      <c r="A54" s="113" t="s">
        <v>153</v>
      </c>
      <c r="B54" s="113"/>
      <c r="C54" s="4">
        <f>IFERROR(_xlfn.XLOOKUP(A54,'درآمد سود سهام'!$A$8:$A$132,'درآمد سود سهام'!$M$8:$M$132),)</f>
        <v>0</v>
      </c>
      <c r="D54" s="4"/>
      <c r="E54" s="4">
        <f>IFERROR(_xlfn.XLOOKUP(A54,'درآمد ناشی از تغییر قیمت  '!$A$7:$A$114,'درآمد ناشی از تغییر قیمت  '!$I$7:$I$114),0)</f>
        <v>0</v>
      </c>
      <c r="F54" s="4"/>
      <c r="G54" s="4">
        <f>IFERROR(_xlfn.XLOOKUP(A54,'درآمد ناشی ازفروش'!$A$7:$A$188,'درآمد ناشی ازفروش'!$I$7:$I$188),0)</f>
        <v>0</v>
      </c>
      <c r="H54" s="4"/>
      <c r="I54" s="4">
        <f t="shared" si="0"/>
        <v>0</v>
      </c>
      <c r="J54" s="4"/>
      <c r="K54" s="108">
        <f t="shared" si="1"/>
        <v>0</v>
      </c>
      <c r="L54" s="4"/>
      <c r="M54" s="4">
        <v>1394909200</v>
      </c>
      <c r="N54" s="4"/>
      <c r="O54" s="4">
        <v>0</v>
      </c>
      <c r="P54" s="4"/>
      <c r="Q54" s="4">
        <v>-3599741099</v>
      </c>
      <c r="R54" s="170"/>
      <c r="S54" s="4">
        <f t="shared" si="2"/>
        <v>-2204831899</v>
      </c>
      <c r="T54" s="169"/>
      <c r="U54" s="108">
        <f>S54/درآمدها!$J$5</f>
        <v>-2.466914059180019E-4</v>
      </c>
    </row>
    <row r="55" spans="1:21" s="57" customFormat="1" ht="42.75" customHeight="1">
      <c r="A55" s="113" t="s">
        <v>154</v>
      </c>
      <c r="B55" s="113"/>
      <c r="C55" s="4">
        <f>IFERROR(_xlfn.XLOOKUP(A55,'درآمد سود سهام'!$A$8:$A$132,'درآمد سود سهام'!$M$8:$M$132),)</f>
        <v>0</v>
      </c>
      <c r="D55" s="4"/>
      <c r="E55" s="4">
        <f>IFERROR(_xlfn.XLOOKUP(A55,'درآمد ناشی از تغییر قیمت  '!$A$7:$A$114,'درآمد ناشی از تغییر قیمت  '!$I$7:$I$114),0)</f>
        <v>0</v>
      </c>
      <c r="F55" s="4"/>
      <c r="G55" s="4">
        <f>IFERROR(_xlfn.XLOOKUP(A55,'درآمد ناشی ازفروش'!$A$7:$A$188,'درآمد ناشی ازفروش'!$I$7:$I$188),0)</f>
        <v>0</v>
      </c>
      <c r="H55" s="4"/>
      <c r="I55" s="4">
        <f t="shared" si="0"/>
        <v>0</v>
      </c>
      <c r="J55" s="4"/>
      <c r="K55" s="108">
        <f t="shared" si="1"/>
        <v>0</v>
      </c>
      <c r="L55" s="4"/>
      <c r="M55" s="4">
        <v>0</v>
      </c>
      <c r="N55" s="4"/>
      <c r="O55" s="4">
        <v>0</v>
      </c>
      <c r="P55" s="4"/>
      <c r="Q55" s="4">
        <v>-1466483150</v>
      </c>
      <c r="R55" s="170"/>
      <c r="S55" s="4">
        <f t="shared" si="2"/>
        <v>-1466483150</v>
      </c>
      <c r="T55" s="169"/>
      <c r="U55" s="108">
        <f>S55/درآمدها!$J$5</f>
        <v>-1.6407998731905144E-4</v>
      </c>
    </row>
    <row r="56" spans="1:21" s="57" customFormat="1" ht="42.75" customHeight="1">
      <c r="A56" s="113" t="s">
        <v>155</v>
      </c>
      <c r="B56" s="113"/>
      <c r="C56" s="4">
        <f>IFERROR(_xlfn.XLOOKUP(A56,'درآمد سود سهام'!$A$8:$A$132,'درآمد سود سهام'!$M$8:$M$132),)</f>
        <v>0</v>
      </c>
      <c r="D56" s="4"/>
      <c r="E56" s="4">
        <f>IFERROR(_xlfn.XLOOKUP(A56,'درآمد ناشی از تغییر قیمت  '!$A$7:$A$114,'درآمد ناشی از تغییر قیمت  '!$I$7:$I$114),0)</f>
        <v>11926521674</v>
      </c>
      <c r="F56" s="4"/>
      <c r="G56" s="4">
        <f>IFERROR(_xlfn.XLOOKUP(A56,'درآمد ناشی ازفروش'!$A$7:$A$188,'درآمد ناشی ازفروش'!$I$7:$I$188),0)</f>
        <v>0</v>
      </c>
      <c r="H56" s="4"/>
      <c r="I56" s="4">
        <f t="shared" si="0"/>
        <v>11926521674</v>
      </c>
      <c r="J56" s="4"/>
      <c r="K56" s="108">
        <f t="shared" si="1"/>
        <v>2.8043873056230427E-3</v>
      </c>
      <c r="L56" s="4"/>
      <c r="M56" s="4">
        <v>7631686080</v>
      </c>
      <c r="N56" s="4"/>
      <c r="O56" s="4">
        <v>40549078363</v>
      </c>
      <c r="P56" s="4"/>
      <c r="Q56" s="4">
        <v>-4469075655</v>
      </c>
      <c r="R56" s="170"/>
      <c r="S56" s="4">
        <f t="shared" si="2"/>
        <v>43711688788</v>
      </c>
      <c r="T56" s="169"/>
      <c r="U56" s="108">
        <f>S56/درآمدها!$J$5</f>
        <v>4.8907574164963044E-3</v>
      </c>
    </row>
    <row r="57" spans="1:21" s="57" customFormat="1" ht="42.75" customHeight="1">
      <c r="A57" s="113" t="s">
        <v>156</v>
      </c>
      <c r="B57" s="113"/>
      <c r="C57" s="4">
        <f>IFERROR(_xlfn.XLOOKUP(A57,'درآمد سود سهام'!$A$8:$A$132,'درآمد سود سهام'!$M$8:$M$132),)</f>
        <v>0</v>
      </c>
      <c r="D57" s="4"/>
      <c r="E57" s="4">
        <f>IFERROR(_xlfn.XLOOKUP(A57,'درآمد ناشی از تغییر قیمت  '!$A$7:$A$114,'درآمد ناشی از تغییر قیمت  '!$I$7:$I$114),0)</f>
        <v>0</v>
      </c>
      <c r="F57" s="4"/>
      <c r="G57" s="4">
        <f>IFERROR(_xlfn.XLOOKUP(A57,'درآمد ناشی ازفروش'!$A$7:$A$188,'درآمد ناشی ازفروش'!$I$7:$I$188),0)</f>
        <v>0</v>
      </c>
      <c r="H57" s="4"/>
      <c r="I57" s="4">
        <f t="shared" si="0"/>
        <v>0</v>
      </c>
      <c r="J57" s="4"/>
      <c r="K57" s="108">
        <f t="shared" si="1"/>
        <v>0</v>
      </c>
      <c r="L57" s="4"/>
      <c r="M57" s="4">
        <v>15836590</v>
      </c>
      <c r="N57" s="4"/>
      <c r="O57" s="4">
        <v>0</v>
      </c>
      <c r="P57" s="4"/>
      <c r="Q57" s="4">
        <v>-1710796694</v>
      </c>
      <c r="R57" s="170"/>
      <c r="S57" s="4">
        <f t="shared" si="2"/>
        <v>-1694960104</v>
      </c>
      <c r="T57" s="169"/>
      <c r="U57" s="108">
        <f>S57/درآمدها!$J$5</f>
        <v>-1.8964352394408221E-4</v>
      </c>
    </row>
    <row r="58" spans="1:21" s="57" customFormat="1" ht="42.75" customHeight="1">
      <c r="A58" s="113" t="s">
        <v>157</v>
      </c>
      <c r="B58" s="113"/>
      <c r="C58" s="4">
        <f>IFERROR(_xlfn.XLOOKUP(A58,'درآمد سود سهام'!$A$8:$A$132,'درآمد سود سهام'!$M$8:$M$132),)</f>
        <v>0</v>
      </c>
      <c r="D58" s="4"/>
      <c r="E58" s="4">
        <f>IFERROR(_xlfn.XLOOKUP(A58,'درآمد ناشی از تغییر قیمت  '!$A$7:$A$114,'درآمد ناشی از تغییر قیمت  '!$I$7:$I$114),0)</f>
        <v>2285498890</v>
      </c>
      <c r="F58" s="4"/>
      <c r="G58" s="4">
        <f>IFERROR(_xlfn.XLOOKUP(A58,'درآمد ناشی ازفروش'!$A$7:$A$188,'درآمد ناشی ازفروش'!$I$7:$I$188),0)</f>
        <v>-4707765505</v>
      </c>
      <c r="H58" s="4"/>
      <c r="I58" s="4">
        <f t="shared" si="0"/>
        <v>-2422266615</v>
      </c>
      <c r="J58" s="4"/>
      <c r="K58" s="108">
        <f t="shared" si="1"/>
        <v>-5.6956872520085087E-4</v>
      </c>
      <c r="L58" s="4"/>
      <c r="M58" s="4">
        <v>0</v>
      </c>
      <c r="N58" s="4"/>
      <c r="O58" s="4">
        <v>0</v>
      </c>
      <c r="P58" s="4"/>
      <c r="Q58" s="4">
        <v>-57481125105</v>
      </c>
      <c r="R58" s="170"/>
      <c r="S58" s="4">
        <f t="shared" si="2"/>
        <v>-57481125105</v>
      </c>
      <c r="T58" s="169"/>
      <c r="U58" s="108">
        <f>S58/درآمدها!$J$5</f>
        <v>-6.4313744609429766E-3</v>
      </c>
    </row>
    <row r="59" spans="1:21" s="57" customFormat="1" ht="42.75" customHeight="1">
      <c r="A59" s="113" t="s">
        <v>158</v>
      </c>
      <c r="B59" s="113"/>
      <c r="C59" s="4">
        <f>IFERROR(_xlfn.XLOOKUP(A59,'درآمد سود سهام'!$A$8:$A$132,'درآمد سود سهام'!$M$8:$M$132),)</f>
        <v>0</v>
      </c>
      <c r="D59" s="4"/>
      <c r="E59" s="4">
        <f>IFERROR(_xlfn.XLOOKUP(A59,'درآمد ناشی از تغییر قیمت  '!$A$7:$A$114,'درآمد ناشی از تغییر قیمت  '!$I$7:$I$114),0)</f>
        <v>0</v>
      </c>
      <c r="F59" s="4"/>
      <c r="G59" s="4">
        <f>IFERROR(_xlfn.XLOOKUP(A59,'درآمد ناشی ازفروش'!$A$7:$A$188,'درآمد ناشی ازفروش'!$I$7:$I$188),0)</f>
        <v>0</v>
      </c>
      <c r="H59" s="4"/>
      <c r="I59" s="4">
        <f t="shared" si="0"/>
        <v>0</v>
      </c>
      <c r="J59" s="4"/>
      <c r="K59" s="108">
        <f t="shared" si="1"/>
        <v>0</v>
      </c>
      <c r="L59" s="4"/>
      <c r="M59" s="4">
        <v>0</v>
      </c>
      <c r="N59" s="4"/>
      <c r="O59" s="4">
        <v>0</v>
      </c>
      <c r="P59" s="4"/>
      <c r="Q59" s="4">
        <v>-11308568963</v>
      </c>
      <c r="R59" s="170"/>
      <c r="S59" s="4">
        <f t="shared" si="2"/>
        <v>-11308568963</v>
      </c>
      <c r="T59" s="169"/>
      <c r="U59" s="108">
        <f>S59/درآمدها!$J$5</f>
        <v>-1.2652786716612862E-3</v>
      </c>
    </row>
    <row r="60" spans="1:21" s="57" customFormat="1" ht="42.75" customHeight="1">
      <c r="A60" s="113" t="s">
        <v>159</v>
      </c>
      <c r="B60" s="113"/>
      <c r="C60" s="4">
        <f>IFERROR(_xlfn.XLOOKUP(A60,'درآمد سود سهام'!$A$8:$A$132,'درآمد سود سهام'!$M$8:$M$132),)</f>
        <v>0</v>
      </c>
      <c r="D60" s="4"/>
      <c r="E60" s="4">
        <f>IFERROR(_xlfn.XLOOKUP(A60,'درآمد ناشی از تغییر قیمت  '!$A$7:$A$114,'درآمد ناشی از تغییر قیمت  '!$I$7:$I$114),0)</f>
        <v>0</v>
      </c>
      <c r="F60" s="4"/>
      <c r="G60" s="4">
        <f>IFERROR(_xlfn.XLOOKUP(A60,'درآمد ناشی ازفروش'!$A$7:$A$188,'درآمد ناشی ازفروش'!$I$7:$I$188),0)</f>
        <v>0</v>
      </c>
      <c r="H60" s="4"/>
      <c r="I60" s="4">
        <f t="shared" si="0"/>
        <v>0</v>
      </c>
      <c r="J60" s="4"/>
      <c r="K60" s="108">
        <f t="shared" si="1"/>
        <v>0</v>
      </c>
      <c r="L60" s="4"/>
      <c r="M60" s="4">
        <v>128340</v>
      </c>
      <c r="N60" s="4"/>
      <c r="O60" s="4">
        <v>0</v>
      </c>
      <c r="P60" s="4"/>
      <c r="Q60" s="4">
        <v>-5022558236</v>
      </c>
      <c r="R60" s="170"/>
      <c r="S60" s="4">
        <f t="shared" si="2"/>
        <v>-5022429896</v>
      </c>
      <c r="T60" s="169"/>
      <c r="U60" s="108">
        <f>S60/درآمدها!$J$5</f>
        <v>-5.6194319972002727E-4</v>
      </c>
    </row>
    <row r="61" spans="1:21" s="57" customFormat="1" ht="42.75" customHeight="1">
      <c r="A61" s="113" t="s">
        <v>160</v>
      </c>
      <c r="B61" s="113"/>
      <c r="C61" s="4">
        <f>IFERROR(_xlfn.XLOOKUP(A61,'درآمد سود سهام'!$A$8:$A$132,'درآمد سود سهام'!$M$8:$M$132),)</f>
        <v>0</v>
      </c>
      <c r="D61" s="4"/>
      <c r="E61" s="4">
        <f>IFERROR(_xlfn.XLOOKUP(A61,'درآمد ناشی از تغییر قیمت  '!$A$7:$A$114,'درآمد ناشی از تغییر قیمت  '!$I$7:$I$114),0)</f>
        <v>0</v>
      </c>
      <c r="F61" s="4"/>
      <c r="G61" s="4">
        <f>IFERROR(_xlfn.XLOOKUP(A61,'درآمد ناشی ازفروش'!$A$7:$A$188,'درآمد ناشی ازفروش'!$I$7:$I$188),0)</f>
        <v>0</v>
      </c>
      <c r="H61" s="4"/>
      <c r="I61" s="4">
        <f t="shared" si="0"/>
        <v>0</v>
      </c>
      <c r="J61" s="4"/>
      <c r="K61" s="108">
        <f t="shared" si="1"/>
        <v>0</v>
      </c>
      <c r="L61" s="4"/>
      <c r="M61" s="4">
        <v>2579441000</v>
      </c>
      <c r="N61" s="4"/>
      <c r="O61" s="4">
        <v>0</v>
      </c>
      <c r="P61" s="4"/>
      <c r="Q61" s="4">
        <v>-6426181236</v>
      </c>
      <c r="R61" s="170"/>
      <c r="S61" s="4">
        <f t="shared" si="2"/>
        <v>-3846740236</v>
      </c>
      <c r="T61" s="169"/>
      <c r="U61" s="108">
        <f>S61/درآمدها!$J$5</f>
        <v>-4.3039914174435956E-4</v>
      </c>
    </row>
    <row r="62" spans="1:21" s="57" customFormat="1" ht="42.75" customHeight="1">
      <c r="A62" s="113" t="s">
        <v>161</v>
      </c>
      <c r="B62" s="113"/>
      <c r="C62" s="4">
        <f>IFERROR(_xlfn.XLOOKUP(A62,'درآمد سود سهام'!$A$8:$A$132,'درآمد سود سهام'!$M$8:$M$132),)</f>
        <v>0</v>
      </c>
      <c r="D62" s="4"/>
      <c r="E62" s="4">
        <f>IFERROR(_xlfn.XLOOKUP(A62,'درآمد ناشی از تغییر قیمت  '!$A$7:$A$114,'درآمد ناشی از تغییر قیمت  '!$I$7:$I$114),0)</f>
        <v>11802095825</v>
      </c>
      <c r="F62" s="4"/>
      <c r="G62" s="4">
        <f>IFERROR(_xlfn.XLOOKUP(A62,'درآمد ناشی ازفروش'!$A$7:$A$188,'درآمد ناشی ازفروش'!$I$7:$I$188),0)</f>
        <v>892083208</v>
      </c>
      <c r="H62" s="4"/>
      <c r="I62" s="4">
        <f t="shared" si="0"/>
        <v>12694179033</v>
      </c>
      <c r="J62" s="4"/>
      <c r="K62" s="108">
        <f t="shared" si="1"/>
        <v>2.9848932914831841E-3</v>
      </c>
      <c r="L62" s="4"/>
      <c r="M62" s="4">
        <v>0</v>
      </c>
      <c r="N62" s="4"/>
      <c r="O62" s="4">
        <v>23858581521</v>
      </c>
      <c r="P62" s="4"/>
      <c r="Q62" s="4">
        <v>523907238</v>
      </c>
      <c r="R62" s="170"/>
      <c r="S62" s="4">
        <f t="shared" si="2"/>
        <v>24382488759</v>
      </c>
      <c r="T62" s="169"/>
      <c r="U62" s="108">
        <f>S62/درآمدها!$J$5</f>
        <v>2.7280766549439275E-3</v>
      </c>
    </row>
    <row r="63" spans="1:21" s="57" customFormat="1" ht="42.75" customHeight="1">
      <c r="A63" s="113" t="s">
        <v>162</v>
      </c>
      <c r="B63" s="113"/>
      <c r="C63" s="4">
        <f>IFERROR(_xlfn.XLOOKUP(A63,'درآمد سود سهام'!$A$8:$A$132,'درآمد سود سهام'!$M$8:$M$132),)</f>
        <v>0</v>
      </c>
      <c r="D63" s="4"/>
      <c r="E63" s="4">
        <f>IFERROR(_xlfn.XLOOKUP(A63,'درآمد ناشی از تغییر قیمت  '!$A$7:$A$114,'درآمد ناشی از تغییر قیمت  '!$I$7:$I$114),0)</f>
        <v>-95961717</v>
      </c>
      <c r="F63" s="4"/>
      <c r="G63" s="4">
        <f>IFERROR(_xlfn.XLOOKUP(A63,'درآمد ناشی ازفروش'!$A$7:$A$188,'درآمد ناشی ازفروش'!$I$7:$I$188),0)</f>
        <v>36200095</v>
      </c>
      <c r="H63" s="4"/>
      <c r="I63" s="4">
        <f t="shared" si="0"/>
        <v>-59761622</v>
      </c>
      <c r="J63" s="4"/>
      <c r="K63" s="108">
        <f t="shared" si="1"/>
        <v>-1.4052272630804155E-5</v>
      </c>
      <c r="L63" s="4"/>
      <c r="M63" s="4">
        <v>1402029440</v>
      </c>
      <c r="N63" s="4"/>
      <c r="O63" s="4">
        <v>0</v>
      </c>
      <c r="P63" s="4"/>
      <c r="Q63" s="4">
        <v>-1323460968</v>
      </c>
      <c r="R63" s="170"/>
      <c r="S63" s="4">
        <f t="shared" si="2"/>
        <v>78568472</v>
      </c>
      <c r="T63" s="169"/>
      <c r="U63" s="108">
        <f>S63/درآمدها!$J$5</f>
        <v>8.7907685058892399E-6</v>
      </c>
    </row>
    <row r="64" spans="1:21" s="57" customFormat="1" ht="42.75" customHeight="1">
      <c r="A64" s="113" t="s">
        <v>163</v>
      </c>
      <c r="B64" s="113"/>
      <c r="C64" s="4">
        <f>IFERROR(_xlfn.XLOOKUP(A64,'درآمد سود سهام'!$A$8:$A$132,'درآمد سود سهام'!$M$8:$M$132),)</f>
        <v>0</v>
      </c>
      <c r="D64" s="4"/>
      <c r="E64" s="4">
        <f>IFERROR(_xlfn.XLOOKUP(A64,'درآمد ناشی از تغییر قیمت  '!$A$7:$A$114,'درآمد ناشی از تغییر قیمت  '!$I$7:$I$114),0)</f>
        <v>0</v>
      </c>
      <c r="F64" s="4"/>
      <c r="G64" s="4">
        <f>IFERROR(_xlfn.XLOOKUP(A64,'درآمد ناشی ازفروش'!$A$7:$A$188,'درآمد ناشی ازفروش'!$I$7:$I$188),0)</f>
        <v>0</v>
      </c>
      <c r="H64" s="4"/>
      <c r="I64" s="4">
        <f t="shared" si="0"/>
        <v>0</v>
      </c>
      <c r="J64" s="4"/>
      <c r="K64" s="108">
        <f t="shared" si="1"/>
        <v>0</v>
      </c>
      <c r="L64" s="4"/>
      <c r="M64" s="4">
        <v>508760840</v>
      </c>
      <c r="N64" s="4"/>
      <c r="O64" s="4">
        <v>0</v>
      </c>
      <c r="P64" s="4"/>
      <c r="Q64" s="4">
        <v>-3305667821</v>
      </c>
      <c r="R64" s="170"/>
      <c r="S64" s="4">
        <f t="shared" si="2"/>
        <v>-2796906981</v>
      </c>
      <c r="T64" s="169"/>
      <c r="U64" s="108">
        <f>S64/درآمدها!$J$5</f>
        <v>-3.1293674392034193E-4</v>
      </c>
    </row>
    <row r="65" spans="1:21" s="57" customFormat="1" ht="42.75" customHeight="1">
      <c r="A65" s="113" t="s">
        <v>164</v>
      </c>
      <c r="B65" s="113"/>
      <c r="C65" s="4">
        <f>IFERROR(_xlfn.XLOOKUP(A65,'درآمد سود سهام'!$A$8:$A$132,'درآمد سود سهام'!$M$8:$M$132),)</f>
        <v>0</v>
      </c>
      <c r="D65" s="4"/>
      <c r="E65" s="4">
        <f>IFERROR(_xlfn.XLOOKUP(A65,'درآمد ناشی از تغییر قیمت  '!$A$7:$A$114,'درآمد ناشی از تغییر قیمت  '!$I$7:$I$114),0)</f>
        <v>0</v>
      </c>
      <c r="F65" s="4"/>
      <c r="G65" s="4">
        <f>IFERROR(_xlfn.XLOOKUP(A65,'درآمد ناشی ازفروش'!$A$7:$A$188,'درآمد ناشی ازفروش'!$I$7:$I$188),0)</f>
        <v>0</v>
      </c>
      <c r="H65" s="4"/>
      <c r="I65" s="4">
        <f t="shared" si="0"/>
        <v>0</v>
      </c>
      <c r="J65" s="4"/>
      <c r="K65" s="108">
        <f t="shared" si="1"/>
        <v>0</v>
      </c>
      <c r="L65" s="4"/>
      <c r="M65" s="4">
        <v>0</v>
      </c>
      <c r="N65" s="4"/>
      <c r="O65" s="4">
        <v>0</v>
      </c>
      <c r="P65" s="4"/>
      <c r="Q65" s="4">
        <v>-1438611268</v>
      </c>
      <c r="R65" s="170"/>
      <c r="S65" s="4">
        <f t="shared" si="2"/>
        <v>-1438611268</v>
      </c>
      <c r="T65" s="169"/>
      <c r="U65" s="108">
        <f>S65/درآمدها!$J$5</f>
        <v>-1.6096149390498247E-4</v>
      </c>
    </row>
    <row r="66" spans="1:21" s="57" customFormat="1" ht="42.75" customHeight="1">
      <c r="A66" s="113" t="s">
        <v>165</v>
      </c>
      <c r="B66" s="113"/>
      <c r="C66" s="4">
        <f>IFERROR(_xlfn.XLOOKUP(A66,'درآمد سود سهام'!$A$8:$A$132,'درآمد سود سهام'!$M$8:$M$132),)</f>
        <v>0</v>
      </c>
      <c r="D66" s="4"/>
      <c r="E66" s="4">
        <f>IFERROR(_xlfn.XLOOKUP(A66,'درآمد ناشی از تغییر قیمت  '!$A$7:$A$114,'درآمد ناشی از تغییر قیمت  '!$I$7:$I$114),0)</f>
        <v>0</v>
      </c>
      <c r="F66" s="4"/>
      <c r="G66" s="4">
        <f>IFERROR(_xlfn.XLOOKUP(A66,'درآمد ناشی ازفروش'!$A$7:$A$188,'درآمد ناشی ازفروش'!$I$7:$I$188),0)</f>
        <v>0</v>
      </c>
      <c r="H66" s="4"/>
      <c r="I66" s="4">
        <f t="shared" si="0"/>
        <v>0</v>
      </c>
      <c r="J66" s="4"/>
      <c r="K66" s="108">
        <f t="shared" si="1"/>
        <v>0</v>
      </c>
      <c r="L66" s="4"/>
      <c r="M66" s="4">
        <v>4049811840</v>
      </c>
      <c r="N66" s="4"/>
      <c r="O66" s="4">
        <v>0</v>
      </c>
      <c r="P66" s="4"/>
      <c r="Q66" s="4">
        <v>-15068262746</v>
      </c>
      <c r="R66" s="170"/>
      <c r="S66" s="4">
        <f t="shared" si="2"/>
        <v>-11018450906</v>
      </c>
      <c r="T66" s="169"/>
      <c r="U66" s="108">
        <f>S66/درآمدها!$J$5</f>
        <v>-1.2328183142998068E-3</v>
      </c>
    </row>
    <row r="67" spans="1:21" s="57" customFormat="1" ht="42.75" customHeight="1">
      <c r="A67" s="113" t="s">
        <v>166</v>
      </c>
      <c r="B67" s="113"/>
      <c r="C67" s="4">
        <f>IFERROR(_xlfn.XLOOKUP(A67,'درآمد سود سهام'!$A$8:$A$132,'درآمد سود سهام'!$M$8:$M$132),)</f>
        <v>0</v>
      </c>
      <c r="D67" s="4"/>
      <c r="E67" s="4">
        <f>IFERROR(_xlfn.XLOOKUP(A67,'درآمد ناشی از تغییر قیمت  '!$A$7:$A$114,'درآمد ناشی از تغییر قیمت  '!$I$7:$I$114),0)</f>
        <v>0</v>
      </c>
      <c r="F67" s="4"/>
      <c r="G67" s="4">
        <f>IFERROR(_xlfn.XLOOKUP(A67,'درآمد ناشی ازفروش'!$A$7:$A$188,'درآمد ناشی ازفروش'!$I$7:$I$188),0)</f>
        <v>0</v>
      </c>
      <c r="H67" s="4"/>
      <c r="I67" s="4">
        <f t="shared" si="0"/>
        <v>0</v>
      </c>
      <c r="J67" s="4"/>
      <c r="K67" s="108">
        <f t="shared" si="1"/>
        <v>0</v>
      </c>
      <c r="L67" s="4"/>
      <c r="M67" s="4">
        <v>25294041080</v>
      </c>
      <c r="N67" s="4"/>
      <c r="O67" s="4">
        <v>0</v>
      </c>
      <c r="P67" s="4"/>
      <c r="Q67" s="4">
        <v>-62866196249</v>
      </c>
      <c r="R67" s="170"/>
      <c r="S67" s="4">
        <f t="shared" si="2"/>
        <v>-37572155169</v>
      </c>
      <c r="T67" s="169"/>
      <c r="U67" s="108">
        <f>S67/درآمدها!$J$5</f>
        <v>-4.2038251470389908E-3</v>
      </c>
    </row>
    <row r="68" spans="1:21" s="57" customFormat="1" ht="42.75" customHeight="1">
      <c r="A68" s="113" t="s">
        <v>366</v>
      </c>
      <c r="B68" s="113"/>
      <c r="C68" s="4">
        <f>IFERROR(_xlfn.XLOOKUP(A68,'درآمد سود سهام'!$A$8:$A$132,'درآمد سود سهام'!$M$8:$M$132),)</f>
        <v>0</v>
      </c>
      <c r="D68" s="4"/>
      <c r="E68" s="4">
        <f>IFERROR(_xlfn.XLOOKUP(A68,'درآمد ناشی از تغییر قیمت  '!$A$7:$A$114,'درآمد ناشی از تغییر قیمت  '!$I$7:$I$114),0)</f>
        <v>341749376</v>
      </c>
      <c r="F68" s="4"/>
      <c r="G68" s="4">
        <f>IFERROR(_xlfn.XLOOKUP(A68,'درآمد ناشی ازفروش'!$A$7:$A$188,'درآمد ناشی ازفروش'!$I$7:$I$188),0)</f>
        <v>0</v>
      </c>
      <c r="H68" s="4"/>
      <c r="I68" s="4">
        <f t="shared" si="0"/>
        <v>341749376</v>
      </c>
      <c r="J68" s="4"/>
      <c r="K68" s="108">
        <f t="shared" si="1"/>
        <v>8.03585184310961E-5</v>
      </c>
      <c r="L68" s="4"/>
      <c r="M68" s="4">
        <v>0</v>
      </c>
      <c r="N68" s="4"/>
      <c r="O68" s="4">
        <v>341749376</v>
      </c>
      <c r="P68" s="4"/>
      <c r="Q68" s="4">
        <v>0</v>
      </c>
      <c r="R68" s="170"/>
      <c r="S68" s="4">
        <f t="shared" si="2"/>
        <v>341749376</v>
      </c>
      <c r="T68" s="169"/>
      <c r="U68" s="108">
        <f>S68/درآمدها!$J$5</f>
        <v>3.823721621375175E-5</v>
      </c>
    </row>
    <row r="69" spans="1:21" s="57" customFormat="1" ht="42.75" customHeight="1">
      <c r="A69" s="113" t="s">
        <v>167</v>
      </c>
      <c r="B69" s="113"/>
      <c r="C69" s="4">
        <f>IFERROR(_xlfn.XLOOKUP(A69,'درآمد سود سهام'!$A$8:$A$132,'درآمد سود سهام'!$M$8:$M$132),)</f>
        <v>0</v>
      </c>
      <c r="D69" s="4"/>
      <c r="E69" s="4">
        <f>IFERROR(_xlfn.XLOOKUP(A69,'درآمد ناشی از تغییر قیمت  '!$A$7:$A$114,'درآمد ناشی از تغییر قیمت  '!$I$7:$I$114),0)</f>
        <v>0</v>
      </c>
      <c r="F69" s="4"/>
      <c r="G69" s="4">
        <f>IFERROR(_xlfn.XLOOKUP(A69,'درآمد ناشی ازفروش'!$A$7:$A$188,'درآمد ناشی ازفروش'!$I$7:$I$188),0)</f>
        <v>0</v>
      </c>
      <c r="H69" s="4"/>
      <c r="I69" s="4">
        <f t="shared" si="0"/>
        <v>0</v>
      </c>
      <c r="J69" s="4"/>
      <c r="K69" s="108">
        <f t="shared" si="1"/>
        <v>0</v>
      </c>
      <c r="L69" s="4"/>
      <c r="M69" s="4">
        <v>0</v>
      </c>
      <c r="N69" s="4"/>
      <c r="O69" s="4">
        <v>0</v>
      </c>
      <c r="P69" s="4"/>
      <c r="Q69" s="4">
        <v>-15707692955</v>
      </c>
      <c r="R69" s="170"/>
      <c r="S69" s="4">
        <f t="shared" si="2"/>
        <v>-15707692955</v>
      </c>
      <c r="T69" s="169"/>
      <c r="U69" s="108">
        <f>S69/درآمدها!$J$5</f>
        <v>-1.7574822191908264E-3</v>
      </c>
    </row>
    <row r="70" spans="1:21" s="57" customFormat="1" ht="42.75" customHeight="1">
      <c r="A70" s="113" t="s">
        <v>106</v>
      </c>
      <c r="B70" s="113"/>
      <c r="C70" s="4">
        <f>IFERROR(_xlfn.XLOOKUP(A70,'درآمد سود سهام'!$A$8:$A$132,'درآمد سود سهام'!$M$8:$M$132),)</f>
        <v>0</v>
      </c>
      <c r="D70" s="4"/>
      <c r="E70" s="4">
        <f>IFERROR(_xlfn.XLOOKUP(A70,'درآمد ناشی از تغییر قیمت  '!$A$7:$A$114,'درآمد ناشی از تغییر قیمت  '!$I$7:$I$114),0)</f>
        <v>-1025442457</v>
      </c>
      <c r="F70" s="4"/>
      <c r="G70" s="4">
        <f>IFERROR(_xlfn.XLOOKUP(A70,'درآمد ناشی ازفروش'!$A$7:$A$188,'درآمد ناشی ازفروش'!$I$7:$I$188),0)</f>
        <v>0</v>
      </c>
      <c r="H70" s="4"/>
      <c r="I70" s="4">
        <f t="shared" si="0"/>
        <v>-1025442457</v>
      </c>
      <c r="J70" s="4"/>
      <c r="K70" s="108">
        <f t="shared" si="1"/>
        <v>-2.4112124956992745E-4</v>
      </c>
      <c r="L70" s="4"/>
      <c r="M70" s="4">
        <v>6770063550</v>
      </c>
      <c r="N70" s="4"/>
      <c r="O70" s="4">
        <v>-1442148676</v>
      </c>
      <c r="P70" s="4"/>
      <c r="Q70" s="4">
        <v>484045</v>
      </c>
      <c r="R70" s="170"/>
      <c r="S70" s="4">
        <f t="shared" si="2"/>
        <v>5328398919</v>
      </c>
      <c r="T70" s="169"/>
      <c r="U70" s="108">
        <f>S70/درآمدها!$J$5</f>
        <v>5.961770696515452E-4</v>
      </c>
    </row>
    <row r="71" spans="1:21" s="57" customFormat="1" ht="42.75" customHeight="1">
      <c r="A71" s="113" t="s">
        <v>168</v>
      </c>
      <c r="B71" s="113"/>
      <c r="C71" s="4">
        <f>IFERROR(_xlfn.XLOOKUP(A71,'درآمد سود سهام'!$A$8:$A$132,'درآمد سود سهام'!$M$8:$M$132),)</f>
        <v>0</v>
      </c>
      <c r="D71" s="4"/>
      <c r="E71" s="4">
        <f>IFERROR(_xlfn.XLOOKUP(A71,'درآمد ناشی از تغییر قیمت  '!$A$7:$A$114,'درآمد ناشی از تغییر قیمت  '!$I$7:$I$114),0)</f>
        <v>7970667020</v>
      </c>
      <c r="F71" s="4"/>
      <c r="G71" s="4">
        <f>IFERROR(_xlfn.XLOOKUP(A71,'درآمد ناشی ازفروش'!$A$7:$A$188,'درآمد ناشی ازفروش'!$I$7:$I$188),0)</f>
        <v>0</v>
      </c>
      <c r="H71" s="4"/>
      <c r="I71" s="4">
        <f t="shared" si="0"/>
        <v>7970667020</v>
      </c>
      <c r="J71" s="4"/>
      <c r="K71" s="108">
        <f t="shared" si="1"/>
        <v>1.8742126178302075E-3</v>
      </c>
      <c r="L71" s="4"/>
      <c r="M71" s="4">
        <v>0</v>
      </c>
      <c r="N71" s="4"/>
      <c r="O71" s="4">
        <v>23303146473</v>
      </c>
      <c r="P71" s="4"/>
      <c r="Q71" s="4">
        <v>8253796346</v>
      </c>
      <c r="R71" s="170"/>
      <c r="S71" s="4">
        <f t="shared" si="2"/>
        <v>31556942819</v>
      </c>
      <c r="T71" s="169"/>
      <c r="U71" s="108">
        <f>S71/درآمدها!$J$5</f>
        <v>3.5308027764039095E-3</v>
      </c>
    </row>
    <row r="72" spans="1:21" s="57" customFormat="1" ht="42.75" customHeight="1">
      <c r="A72" s="113" t="s">
        <v>305</v>
      </c>
      <c r="B72" s="113"/>
      <c r="C72" s="4">
        <f>IFERROR(_xlfn.XLOOKUP(A72,'درآمد سود سهام'!$A$8:$A$132,'درآمد سود سهام'!$M$8:$M$132),)</f>
        <v>0</v>
      </c>
      <c r="D72" s="4"/>
      <c r="E72" s="4">
        <f>IFERROR(_xlfn.XLOOKUP(A72,'درآمد ناشی از تغییر قیمت  '!$A$7:$A$114,'درآمد ناشی از تغییر قیمت  '!$I$7:$I$114),0)</f>
        <v>0</v>
      </c>
      <c r="F72" s="4"/>
      <c r="G72" s="4">
        <f>IFERROR(_xlfn.XLOOKUP(A72,'درآمد ناشی ازفروش'!$A$7:$A$188,'درآمد ناشی ازفروش'!$I$7:$I$188),0)</f>
        <v>0</v>
      </c>
      <c r="H72" s="4"/>
      <c r="I72" s="4">
        <f t="shared" si="0"/>
        <v>0</v>
      </c>
      <c r="J72" s="4"/>
      <c r="K72" s="108">
        <f t="shared" si="1"/>
        <v>0</v>
      </c>
      <c r="L72" s="4"/>
      <c r="M72" s="4">
        <v>0</v>
      </c>
      <c r="N72" s="4"/>
      <c r="O72" s="4">
        <v>0</v>
      </c>
      <c r="P72" s="4"/>
      <c r="Q72" s="4">
        <v>136841081</v>
      </c>
      <c r="R72" s="170"/>
      <c r="S72" s="4">
        <f t="shared" si="2"/>
        <v>136841081</v>
      </c>
      <c r="T72" s="169"/>
      <c r="U72" s="108">
        <f>S72/درآمدها!$J$5</f>
        <v>1.5310699502551589E-5</v>
      </c>
    </row>
    <row r="73" spans="1:21" s="57" customFormat="1" ht="42.75" customHeight="1">
      <c r="A73" s="113" t="s">
        <v>110</v>
      </c>
      <c r="B73" s="113"/>
      <c r="C73" s="4">
        <f>IFERROR(_xlfn.XLOOKUP(A73,'درآمد سود سهام'!$A$8:$A$132,'درآمد سود سهام'!$M$8:$M$132),)</f>
        <v>0</v>
      </c>
      <c r="D73" s="4"/>
      <c r="E73" s="4">
        <f>IFERROR(_xlfn.XLOOKUP(A73,'درآمد ناشی از تغییر قیمت  '!$A$7:$A$114,'درآمد ناشی از تغییر قیمت  '!$I$7:$I$114),0)</f>
        <v>-34940396776</v>
      </c>
      <c r="F73" s="4"/>
      <c r="G73" s="4">
        <f>IFERROR(_xlfn.XLOOKUP(A73,'درآمد ناشی ازفروش'!$A$7:$A$188,'درآمد ناشی ازفروش'!$I$7:$I$188),0)</f>
        <v>50899406518</v>
      </c>
      <c r="H73" s="4"/>
      <c r="I73" s="4">
        <f t="shared" si="0"/>
        <v>15959009742</v>
      </c>
      <c r="J73" s="4"/>
      <c r="K73" s="108">
        <f t="shared" si="1"/>
        <v>3.7525814779967564E-3</v>
      </c>
      <c r="L73" s="4"/>
      <c r="M73" s="4">
        <v>17197020000</v>
      </c>
      <c r="N73" s="4"/>
      <c r="O73" s="4">
        <v>26459390169</v>
      </c>
      <c r="P73" s="4"/>
      <c r="Q73" s="4">
        <v>-7071220237</v>
      </c>
      <c r="R73" s="170"/>
      <c r="S73" s="4">
        <f t="shared" si="2"/>
        <v>36585189932</v>
      </c>
      <c r="T73" s="169"/>
      <c r="U73" s="108">
        <f>S73/درآمدها!$J$5</f>
        <v>4.093396845444592E-3</v>
      </c>
    </row>
    <row r="74" spans="1:21" s="57" customFormat="1" ht="42.75" customHeight="1">
      <c r="A74" s="113" t="s">
        <v>169</v>
      </c>
      <c r="B74" s="113"/>
      <c r="C74" s="4">
        <f>IFERROR(_xlfn.XLOOKUP(A74,'درآمد سود سهام'!$A$8:$A$132,'درآمد سود سهام'!$M$8:$M$132),)</f>
        <v>0</v>
      </c>
      <c r="D74" s="4"/>
      <c r="E74" s="4">
        <f>IFERROR(_xlfn.XLOOKUP(A74,'درآمد ناشی از تغییر قیمت  '!$A$7:$A$114,'درآمد ناشی از تغییر قیمت  '!$I$7:$I$114),0)</f>
        <v>0</v>
      </c>
      <c r="F74" s="4"/>
      <c r="G74" s="4">
        <f>IFERROR(_xlfn.XLOOKUP(A74,'درآمد ناشی ازفروش'!$A$7:$A$188,'درآمد ناشی ازفروش'!$I$7:$I$188),0)</f>
        <v>0</v>
      </c>
      <c r="H74" s="4"/>
      <c r="I74" s="4">
        <f t="shared" si="0"/>
        <v>0</v>
      </c>
      <c r="J74" s="4"/>
      <c r="K74" s="108">
        <f t="shared" si="1"/>
        <v>0</v>
      </c>
      <c r="L74" s="4"/>
      <c r="M74" s="4">
        <v>0</v>
      </c>
      <c r="N74" s="4"/>
      <c r="O74" s="4">
        <v>0</v>
      </c>
      <c r="P74" s="4"/>
      <c r="Q74" s="4">
        <v>-48988593622</v>
      </c>
      <c r="R74" s="170"/>
      <c r="S74" s="4">
        <f t="shared" si="2"/>
        <v>-48988593622</v>
      </c>
      <c r="T74" s="169"/>
      <c r="U74" s="108">
        <f>S74/درآمدها!$J$5</f>
        <v>-5.4811729819574974E-3</v>
      </c>
    </row>
    <row r="75" spans="1:21" s="57" customFormat="1" ht="42.75" customHeight="1">
      <c r="A75" s="113" t="s">
        <v>170</v>
      </c>
      <c r="B75" s="113"/>
      <c r="C75" s="4">
        <f>IFERROR(_xlfn.XLOOKUP(A75,'درآمد سود سهام'!$A$8:$A$132,'درآمد سود سهام'!$M$8:$M$132),)</f>
        <v>0</v>
      </c>
      <c r="D75" s="4"/>
      <c r="E75" s="4">
        <f>IFERROR(_xlfn.XLOOKUP(A75,'درآمد ناشی از تغییر قیمت  '!$A$7:$A$114,'درآمد ناشی از تغییر قیمت  '!$I$7:$I$114),0)</f>
        <v>-159568195424</v>
      </c>
      <c r="F75" s="4"/>
      <c r="G75" s="4">
        <f>IFERROR(_xlfn.XLOOKUP(A75,'درآمد ناشی ازفروش'!$A$7:$A$188,'درآمد ناشی ازفروش'!$I$7:$I$188),0)</f>
        <v>298627775686</v>
      </c>
      <c r="H75" s="4"/>
      <c r="I75" s="4">
        <f t="shared" ref="I75:I138" si="3">G75+E75+C75</f>
        <v>139059580262</v>
      </c>
      <c r="J75" s="4"/>
      <c r="K75" s="108">
        <f t="shared" si="1"/>
        <v>3.2698294798069842E-2</v>
      </c>
      <c r="L75" s="4"/>
      <c r="M75" s="4">
        <v>25027946424</v>
      </c>
      <c r="N75" s="4"/>
      <c r="O75" s="4">
        <v>0</v>
      </c>
      <c r="P75" s="4"/>
      <c r="Q75" s="4">
        <v>326246326068</v>
      </c>
      <c r="R75" s="170"/>
      <c r="S75" s="4">
        <f t="shared" si="2"/>
        <v>351274272492</v>
      </c>
      <c r="T75" s="169"/>
      <c r="U75" s="108">
        <f>S75/درآمدها!$J$5</f>
        <v>3.9302925625839188E-2</v>
      </c>
    </row>
    <row r="76" spans="1:21" s="57" customFormat="1" ht="42.75" customHeight="1">
      <c r="A76" s="113" t="s">
        <v>104</v>
      </c>
      <c r="B76" s="113"/>
      <c r="C76" s="4">
        <f>IFERROR(_xlfn.XLOOKUP(A76,'درآمد سود سهام'!$A$8:$A$132,'درآمد سود سهام'!$M$8:$M$132),)</f>
        <v>0</v>
      </c>
      <c r="D76" s="4"/>
      <c r="E76" s="4">
        <f>IFERROR(_xlfn.XLOOKUP(A76,'درآمد ناشی از تغییر قیمت  '!$A$7:$A$114,'درآمد ناشی از تغییر قیمت  '!$I$7:$I$114),0)</f>
        <v>-6888492115</v>
      </c>
      <c r="F76" s="4"/>
      <c r="G76" s="4">
        <f>IFERROR(_xlfn.XLOOKUP(A76,'درآمد ناشی ازفروش'!$A$7:$A$188,'درآمد ناشی ازفروش'!$I$7:$I$188),0)</f>
        <v>0</v>
      </c>
      <c r="H76" s="4"/>
      <c r="I76" s="4">
        <f t="shared" si="3"/>
        <v>-6888492115</v>
      </c>
      <c r="J76" s="4"/>
      <c r="K76" s="108">
        <f t="shared" ref="K76:K139" si="4">I76/4252808322904</f>
        <v>-1.6197513717938366E-3</v>
      </c>
      <c r="L76" s="4"/>
      <c r="M76" s="4">
        <v>10105000000</v>
      </c>
      <c r="N76" s="4"/>
      <c r="O76" s="4">
        <v>34589314556</v>
      </c>
      <c r="P76" s="4"/>
      <c r="Q76" s="4">
        <v>-1698841610</v>
      </c>
      <c r="R76" s="170"/>
      <c r="S76" s="4">
        <f t="shared" ref="S76:S139" si="5">Q76+O76+M76</f>
        <v>42995472946</v>
      </c>
      <c r="T76" s="169"/>
      <c r="U76" s="108">
        <f>S76/درآمدها!$J$5</f>
        <v>4.8106223762313929E-3</v>
      </c>
    </row>
    <row r="77" spans="1:21" s="57" customFormat="1" ht="42.75" customHeight="1">
      <c r="A77" s="113" t="s">
        <v>336</v>
      </c>
      <c r="B77" s="113"/>
      <c r="C77" s="4">
        <f>IFERROR(_xlfn.XLOOKUP(A77,'درآمد سود سهام'!$A$8:$A$132,'درآمد سود سهام'!$M$8:$M$132),)</f>
        <v>0</v>
      </c>
      <c r="D77" s="4"/>
      <c r="E77" s="4">
        <f>IFERROR(_xlfn.XLOOKUP(A77,'درآمد ناشی از تغییر قیمت  '!$A$7:$A$114,'درآمد ناشی از تغییر قیمت  '!$I$7:$I$114),0)</f>
        <v>-6832265815</v>
      </c>
      <c r="F77" s="4"/>
      <c r="G77" s="4">
        <f>IFERROR(_xlfn.XLOOKUP(A77,'درآمد ناشی ازفروش'!$A$7:$A$188,'درآمد ناشی ازفروش'!$I$7:$I$188),0)</f>
        <v>8888206174</v>
      </c>
      <c r="H77" s="4"/>
      <c r="I77" s="4">
        <f t="shared" si="3"/>
        <v>2055940359</v>
      </c>
      <c r="J77" s="4"/>
      <c r="K77" s="108">
        <f t="shared" si="4"/>
        <v>4.8343123011857625E-4</v>
      </c>
      <c r="L77" s="4"/>
      <c r="M77" s="4">
        <v>0</v>
      </c>
      <c r="N77" s="4"/>
      <c r="O77" s="4">
        <v>1527431747</v>
      </c>
      <c r="P77" s="4"/>
      <c r="Q77" s="4">
        <v>9520637190</v>
      </c>
      <c r="R77" s="170"/>
      <c r="S77" s="4">
        <f t="shared" si="5"/>
        <v>11048068937</v>
      </c>
      <c r="T77" s="169"/>
      <c r="U77" s="108">
        <f>S77/درآمدها!$J$5</f>
        <v>1.2361321785954145E-3</v>
      </c>
    </row>
    <row r="78" spans="1:21" s="57" customFormat="1" ht="42.75" customHeight="1">
      <c r="A78" s="113" t="s">
        <v>171</v>
      </c>
      <c r="B78" s="113"/>
      <c r="C78" s="4">
        <f>IFERROR(_xlfn.XLOOKUP(A78,'درآمد سود سهام'!$A$8:$A$132,'درآمد سود سهام'!$M$8:$M$132),)</f>
        <v>0</v>
      </c>
      <c r="D78" s="4"/>
      <c r="E78" s="4">
        <f>IFERROR(_xlfn.XLOOKUP(A78,'درآمد ناشی از تغییر قیمت  '!$A$7:$A$114,'درآمد ناشی از تغییر قیمت  '!$I$7:$I$114),0)</f>
        <v>2644841646</v>
      </c>
      <c r="F78" s="4"/>
      <c r="G78" s="4">
        <f>IFERROR(_xlfn.XLOOKUP(A78,'درآمد ناشی ازفروش'!$A$7:$A$188,'درآمد ناشی ازفروش'!$I$7:$I$188),0)</f>
        <v>0</v>
      </c>
      <c r="H78" s="4"/>
      <c r="I78" s="4">
        <f t="shared" si="3"/>
        <v>2644841646</v>
      </c>
      <c r="J78" s="4"/>
      <c r="K78" s="108">
        <f t="shared" si="4"/>
        <v>6.2190473804236458E-4</v>
      </c>
      <c r="L78" s="4"/>
      <c r="M78" s="4">
        <v>900376000</v>
      </c>
      <c r="N78" s="4"/>
      <c r="O78" s="4">
        <v>5527565109</v>
      </c>
      <c r="P78" s="4"/>
      <c r="Q78" s="4">
        <v>-84065925</v>
      </c>
      <c r="R78" s="170"/>
      <c r="S78" s="4">
        <f t="shared" si="5"/>
        <v>6343875184</v>
      </c>
      <c r="T78" s="169"/>
      <c r="U78" s="108">
        <f>S78/درآمدها!$J$5</f>
        <v>7.0979537660856523E-4</v>
      </c>
    </row>
    <row r="79" spans="1:21" s="57" customFormat="1" ht="42.75" customHeight="1">
      <c r="A79" s="113" t="s">
        <v>337</v>
      </c>
      <c r="B79" s="113"/>
      <c r="C79" s="4">
        <f>IFERROR(_xlfn.XLOOKUP(A79,'درآمد سود سهام'!$A$8:$A$132,'درآمد سود سهام'!$M$8:$M$132),)</f>
        <v>0</v>
      </c>
      <c r="D79" s="4"/>
      <c r="E79" s="4">
        <f>IFERROR(_xlfn.XLOOKUP(A79,'درآمد ناشی از تغییر قیمت  '!$A$7:$A$114,'درآمد ناشی از تغییر قیمت  '!$I$7:$I$114),0)</f>
        <v>7821059264</v>
      </c>
      <c r="F79" s="4"/>
      <c r="G79" s="4">
        <f>IFERROR(_xlfn.XLOOKUP(A79,'درآمد ناشی ازفروش'!$A$7:$A$188,'درآمد ناشی ازفروش'!$I$7:$I$188),0)</f>
        <v>0</v>
      </c>
      <c r="H79" s="4"/>
      <c r="I79" s="4">
        <f t="shared" si="3"/>
        <v>7821059264</v>
      </c>
      <c r="J79" s="4"/>
      <c r="K79" s="108">
        <f t="shared" si="4"/>
        <v>1.8390340382562658E-3</v>
      </c>
      <c r="L79" s="4"/>
      <c r="M79" s="4">
        <v>0</v>
      </c>
      <c r="N79" s="4"/>
      <c r="O79" s="4">
        <v>54625328531</v>
      </c>
      <c r="P79" s="4"/>
      <c r="Q79" s="4">
        <v>0</v>
      </c>
      <c r="R79" s="170"/>
      <c r="S79" s="4">
        <f t="shared" si="5"/>
        <v>54625328531</v>
      </c>
      <c r="T79" s="169"/>
      <c r="U79" s="108">
        <f>S79/درآمدها!$J$5</f>
        <v>6.1118487537108745E-3</v>
      </c>
    </row>
    <row r="80" spans="1:21" s="57" customFormat="1" ht="42.75" customHeight="1">
      <c r="A80" s="113" t="s">
        <v>172</v>
      </c>
      <c r="B80" s="113"/>
      <c r="C80" s="4">
        <f>IFERROR(_xlfn.XLOOKUP(A80,'درآمد سود سهام'!$A$8:$A$132,'درآمد سود سهام'!$M$8:$M$132),)</f>
        <v>0</v>
      </c>
      <c r="D80" s="4"/>
      <c r="E80" s="4">
        <f>IFERROR(_xlfn.XLOOKUP(A80,'درآمد ناشی از تغییر قیمت  '!$A$7:$A$114,'درآمد ناشی از تغییر قیمت  '!$I$7:$I$114),0)</f>
        <v>0</v>
      </c>
      <c r="F80" s="4"/>
      <c r="G80" s="4">
        <f>IFERROR(_xlfn.XLOOKUP(A80,'درآمد ناشی ازفروش'!$A$7:$A$188,'درآمد ناشی ازفروش'!$I$7:$I$188),0)</f>
        <v>0</v>
      </c>
      <c r="H80" s="4"/>
      <c r="I80" s="4">
        <f t="shared" si="3"/>
        <v>0</v>
      </c>
      <c r="J80" s="4"/>
      <c r="K80" s="108">
        <f t="shared" si="4"/>
        <v>0</v>
      </c>
      <c r="L80" s="4"/>
      <c r="M80" s="4">
        <v>26725511060</v>
      </c>
      <c r="N80" s="4"/>
      <c r="O80" s="4">
        <v>0</v>
      </c>
      <c r="P80" s="4"/>
      <c r="Q80" s="4">
        <v>-66525436962</v>
      </c>
      <c r="R80" s="170"/>
      <c r="S80" s="4">
        <f t="shared" si="5"/>
        <v>-39799925902</v>
      </c>
      <c r="T80" s="169"/>
      <c r="U80" s="108">
        <f>S80/درآمدها!$J$5</f>
        <v>-4.4530831038183741E-3</v>
      </c>
    </row>
    <row r="81" spans="1:21" s="57" customFormat="1" ht="42.75" customHeight="1">
      <c r="A81" s="113" t="s">
        <v>173</v>
      </c>
      <c r="B81" s="113"/>
      <c r="C81" s="4">
        <f>IFERROR(_xlfn.XLOOKUP(A81,'درآمد سود سهام'!$A$8:$A$132,'درآمد سود سهام'!$M$8:$M$132),)</f>
        <v>0</v>
      </c>
      <c r="D81" s="4"/>
      <c r="E81" s="4">
        <f>IFERROR(_xlfn.XLOOKUP(A81,'درآمد ناشی از تغییر قیمت  '!$A$7:$A$114,'درآمد ناشی از تغییر قیمت  '!$I$7:$I$114),0)</f>
        <v>0</v>
      </c>
      <c r="F81" s="4"/>
      <c r="G81" s="4">
        <f>IFERROR(_xlfn.XLOOKUP(A81,'درآمد ناشی ازفروش'!$A$7:$A$188,'درآمد ناشی ازفروش'!$I$7:$I$188),0)</f>
        <v>0</v>
      </c>
      <c r="H81" s="4"/>
      <c r="I81" s="4">
        <f t="shared" si="3"/>
        <v>0</v>
      </c>
      <c r="J81" s="4"/>
      <c r="K81" s="108">
        <f t="shared" si="4"/>
        <v>0</v>
      </c>
      <c r="L81" s="4"/>
      <c r="M81" s="4">
        <v>0</v>
      </c>
      <c r="N81" s="4"/>
      <c r="O81" s="4">
        <v>0</v>
      </c>
      <c r="P81" s="4"/>
      <c r="Q81" s="4">
        <v>-1326563215</v>
      </c>
      <c r="R81" s="170"/>
      <c r="S81" s="4">
        <f t="shared" si="5"/>
        <v>-1326563215</v>
      </c>
      <c r="T81" s="169"/>
      <c r="U81" s="108">
        <f>S81/درآمدها!$J$5</f>
        <v>-1.4842480494584617E-4</v>
      </c>
    </row>
    <row r="82" spans="1:21" s="57" customFormat="1" ht="42.75" customHeight="1">
      <c r="A82" s="113" t="s">
        <v>174</v>
      </c>
      <c r="B82" s="113"/>
      <c r="C82" s="4">
        <f>IFERROR(_xlfn.XLOOKUP(A82,'درآمد سود سهام'!$A$8:$A$132,'درآمد سود سهام'!$M$8:$M$132),)</f>
        <v>0</v>
      </c>
      <c r="D82" s="4"/>
      <c r="E82" s="4">
        <f>IFERROR(_xlfn.XLOOKUP(A82,'درآمد ناشی از تغییر قیمت  '!$A$7:$A$114,'درآمد ناشی از تغییر قیمت  '!$I$7:$I$114),0)</f>
        <v>0</v>
      </c>
      <c r="F82" s="4"/>
      <c r="G82" s="4">
        <f>IFERROR(_xlfn.XLOOKUP(A82,'درآمد ناشی ازفروش'!$A$7:$A$188,'درآمد ناشی ازفروش'!$I$7:$I$188),0)</f>
        <v>0</v>
      </c>
      <c r="H82" s="4"/>
      <c r="I82" s="4">
        <f t="shared" si="3"/>
        <v>0</v>
      </c>
      <c r="J82" s="4"/>
      <c r="K82" s="108">
        <f t="shared" si="4"/>
        <v>0</v>
      </c>
      <c r="L82" s="4"/>
      <c r="M82" s="4">
        <v>3811673866</v>
      </c>
      <c r="N82" s="4"/>
      <c r="O82" s="4">
        <v>0</v>
      </c>
      <c r="P82" s="4"/>
      <c r="Q82" s="4">
        <v>-22715519640</v>
      </c>
      <c r="R82" s="170"/>
      <c r="S82" s="4">
        <f t="shared" si="5"/>
        <v>-18903845774</v>
      </c>
      <c r="T82" s="169"/>
      <c r="U82" s="108">
        <f>S82/درآمدها!$J$5</f>
        <v>-2.1150892697807157E-3</v>
      </c>
    </row>
    <row r="83" spans="1:21" s="57" customFormat="1" ht="42.75" customHeight="1">
      <c r="A83" s="113" t="s">
        <v>282</v>
      </c>
      <c r="B83" s="113"/>
      <c r="C83" s="4">
        <f>IFERROR(_xlfn.XLOOKUP(A83,'درآمد سود سهام'!$A$8:$A$132,'درآمد سود سهام'!$M$8:$M$132),)</f>
        <v>0</v>
      </c>
      <c r="D83" s="4"/>
      <c r="E83" s="4">
        <f>IFERROR(_xlfn.XLOOKUP(A83,'درآمد ناشی از تغییر قیمت  '!$A$7:$A$114,'درآمد ناشی از تغییر قیمت  '!$I$7:$I$114),0)</f>
        <v>1037981678903</v>
      </c>
      <c r="F83" s="4"/>
      <c r="G83" s="4">
        <f>IFERROR(_xlfn.XLOOKUP(A83,'درآمد ناشی ازفروش'!$A$7:$A$188,'درآمد ناشی ازفروش'!$I$7:$I$188),0)</f>
        <v>244671470047</v>
      </c>
      <c r="H83" s="4"/>
      <c r="I83" s="4">
        <f t="shared" si="3"/>
        <v>1282653148950</v>
      </c>
      <c r="J83" s="4"/>
      <c r="K83" s="108">
        <f t="shared" si="4"/>
        <v>0.30160144816358653</v>
      </c>
      <c r="L83" s="4"/>
      <c r="M83" s="4">
        <v>27149895150</v>
      </c>
      <c r="N83" s="4"/>
      <c r="O83" s="4">
        <v>2271144436750</v>
      </c>
      <c r="P83" s="4"/>
      <c r="Q83" s="4">
        <v>252858688579</v>
      </c>
      <c r="R83" s="170"/>
      <c r="S83" s="4">
        <f t="shared" si="5"/>
        <v>2551153020479</v>
      </c>
      <c r="T83" s="169"/>
      <c r="U83" s="108">
        <f>S83/درآمدها!$J$5</f>
        <v>0.28544013973099797</v>
      </c>
    </row>
    <row r="84" spans="1:21" s="57" customFormat="1" ht="42.75" customHeight="1">
      <c r="A84" s="113" t="s">
        <v>175</v>
      </c>
      <c r="B84" s="113"/>
      <c r="C84" s="4">
        <f>IFERROR(_xlfn.XLOOKUP(A84,'درآمد سود سهام'!$A$8:$A$132,'درآمد سود سهام'!$M$8:$M$132),)</f>
        <v>0</v>
      </c>
      <c r="D84" s="4"/>
      <c r="E84" s="4">
        <f>IFERROR(_xlfn.XLOOKUP(A84,'درآمد ناشی از تغییر قیمت  '!$A$7:$A$114,'درآمد ناشی از تغییر قیمت  '!$I$7:$I$114),0)</f>
        <v>0</v>
      </c>
      <c r="F84" s="4"/>
      <c r="G84" s="4">
        <f>IFERROR(_xlfn.XLOOKUP(A84,'درآمد ناشی ازفروش'!$A$7:$A$188,'درآمد ناشی ازفروش'!$I$7:$I$188),0)</f>
        <v>0</v>
      </c>
      <c r="H84" s="4"/>
      <c r="I84" s="4">
        <f t="shared" si="3"/>
        <v>0</v>
      </c>
      <c r="J84" s="4"/>
      <c r="K84" s="108">
        <f t="shared" si="4"/>
        <v>0</v>
      </c>
      <c r="L84" s="4"/>
      <c r="M84" s="4">
        <v>0</v>
      </c>
      <c r="N84" s="4"/>
      <c r="O84" s="4">
        <v>0</v>
      </c>
      <c r="P84" s="4"/>
      <c r="Q84" s="4">
        <v>-4651639830</v>
      </c>
      <c r="R84" s="170"/>
      <c r="S84" s="4">
        <f t="shared" si="5"/>
        <v>-4651639830</v>
      </c>
      <c r="T84" s="169"/>
      <c r="U84" s="108">
        <f>S84/درآمدها!$J$5</f>
        <v>-5.2045671600058584E-4</v>
      </c>
    </row>
    <row r="85" spans="1:21" s="57" customFormat="1" ht="42.75" customHeight="1">
      <c r="A85" s="113" t="s">
        <v>176</v>
      </c>
      <c r="B85" s="113"/>
      <c r="C85" s="4">
        <f>IFERROR(_xlfn.XLOOKUP(A85,'درآمد سود سهام'!$A$8:$A$132,'درآمد سود سهام'!$M$8:$M$132),)</f>
        <v>0</v>
      </c>
      <c r="D85" s="4"/>
      <c r="E85" s="4">
        <f>IFERROR(_xlfn.XLOOKUP(A85,'درآمد ناشی از تغییر قیمت  '!$A$7:$A$114,'درآمد ناشی از تغییر قیمت  '!$I$7:$I$114),0)</f>
        <v>279143121908</v>
      </c>
      <c r="F85" s="4"/>
      <c r="G85" s="4">
        <f>IFERROR(_xlfn.XLOOKUP(A85,'درآمد ناشی ازفروش'!$A$7:$A$188,'درآمد ناشی ازفروش'!$I$7:$I$188),0)</f>
        <v>16201716297</v>
      </c>
      <c r="H85" s="4"/>
      <c r="I85" s="4">
        <f t="shared" si="3"/>
        <v>295344838205</v>
      </c>
      <c r="J85" s="4"/>
      <c r="K85" s="108">
        <f t="shared" si="4"/>
        <v>6.9447013780138081E-2</v>
      </c>
      <c r="L85" s="4"/>
      <c r="M85" s="4">
        <v>79376077680</v>
      </c>
      <c r="N85" s="4"/>
      <c r="O85" s="4">
        <v>452201264955</v>
      </c>
      <c r="P85" s="4"/>
      <c r="Q85" s="4">
        <v>-3785900466</v>
      </c>
      <c r="R85" s="170"/>
      <c r="S85" s="4">
        <f t="shared" si="5"/>
        <v>527791442169</v>
      </c>
      <c r="T85" s="169"/>
      <c r="U85" s="108">
        <f>S85/درآمدها!$J$5</f>
        <v>5.9052852491481671E-2</v>
      </c>
    </row>
    <row r="86" spans="1:21" s="57" customFormat="1" ht="42.75" customHeight="1">
      <c r="A86" s="113" t="s">
        <v>177</v>
      </c>
      <c r="B86" s="113"/>
      <c r="C86" s="4">
        <f>IFERROR(_xlfn.XLOOKUP(A86,'درآمد سود سهام'!$A$8:$A$132,'درآمد سود سهام'!$M$8:$M$132),)</f>
        <v>0</v>
      </c>
      <c r="D86" s="4"/>
      <c r="E86" s="4">
        <f>IFERROR(_xlfn.XLOOKUP(A86,'درآمد ناشی از تغییر قیمت  '!$A$7:$A$114,'درآمد ناشی از تغییر قیمت  '!$I$7:$I$114),0)</f>
        <v>0</v>
      </c>
      <c r="F86" s="4"/>
      <c r="G86" s="4">
        <f>IFERROR(_xlfn.XLOOKUP(A86,'درآمد ناشی ازفروش'!$A$7:$A$188,'درآمد ناشی ازفروش'!$I$7:$I$188),0)</f>
        <v>0</v>
      </c>
      <c r="H86" s="4"/>
      <c r="I86" s="4">
        <f t="shared" si="3"/>
        <v>0</v>
      </c>
      <c r="J86" s="4"/>
      <c r="K86" s="108">
        <f t="shared" si="4"/>
        <v>0</v>
      </c>
      <c r="L86" s="4"/>
      <c r="M86" s="4">
        <v>1718168070</v>
      </c>
      <c r="N86" s="4"/>
      <c r="O86" s="4">
        <v>0</v>
      </c>
      <c r="P86" s="4"/>
      <c r="Q86" s="4">
        <v>-398062649</v>
      </c>
      <c r="R86" s="170"/>
      <c r="S86" s="4">
        <f t="shared" si="5"/>
        <v>1320105421</v>
      </c>
      <c r="T86" s="169"/>
      <c r="U86" s="108">
        <f>S86/درآمدها!$J$5</f>
        <v>1.477022635667454E-4</v>
      </c>
    </row>
    <row r="87" spans="1:21" s="57" customFormat="1" ht="42.75" customHeight="1">
      <c r="A87" s="113" t="s">
        <v>367</v>
      </c>
      <c r="B87" s="113"/>
      <c r="C87" s="4">
        <f>IFERROR(_xlfn.XLOOKUP(A87,'درآمد سود سهام'!$A$8:$A$132,'درآمد سود سهام'!$M$8:$M$132),)</f>
        <v>0</v>
      </c>
      <c r="D87" s="4"/>
      <c r="E87" s="4">
        <f>IFERROR(_xlfn.XLOOKUP(A87,'درآمد ناشی از تغییر قیمت  '!$A$7:$A$114,'درآمد ناشی از تغییر قیمت  '!$I$7:$I$114),0)</f>
        <v>1333497917</v>
      </c>
      <c r="F87" s="4"/>
      <c r="G87" s="4">
        <f>IFERROR(_xlfn.XLOOKUP(A87,'درآمد ناشی ازفروش'!$A$7:$A$188,'درآمد ناشی ازفروش'!$I$7:$I$188),0)</f>
        <v>0</v>
      </c>
      <c r="H87" s="4"/>
      <c r="I87" s="4">
        <f t="shared" si="3"/>
        <v>1333497917</v>
      </c>
      <c r="J87" s="4"/>
      <c r="K87" s="108">
        <f t="shared" si="4"/>
        <v>3.1355702297192423E-4</v>
      </c>
      <c r="L87" s="4"/>
      <c r="M87" s="4">
        <v>0</v>
      </c>
      <c r="N87" s="4"/>
      <c r="O87" s="4">
        <v>1333497917</v>
      </c>
      <c r="P87" s="4"/>
      <c r="Q87" s="4">
        <v>0</v>
      </c>
      <c r="R87" s="170"/>
      <c r="S87" s="4">
        <f t="shared" si="5"/>
        <v>1333497917</v>
      </c>
      <c r="T87" s="169"/>
      <c r="U87" s="108">
        <f>S87/درآمدها!$J$5</f>
        <v>1.492007059960706E-4</v>
      </c>
    </row>
    <row r="88" spans="1:21" s="57" customFormat="1" ht="42.75" customHeight="1">
      <c r="A88" s="113" t="s">
        <v>178</v>
      </c>
      <c r="B88" s="113"/>
      <c r="C88" s="4">
        <f>IFERROR(_xlfn.XLOOKUP(A88,'درآمد سود سهام'!$A$8:$A$132,'درآمد سود سهام'!$M$8:$M$132),)</f>
        <v>0</v>
      </c>
      <c r="D88" s="4"/>
      <c r="E88" s="4">
        <f>IFERROR(_xlfn.XLOOKUP(A88,'درآمد ناشی از تغییر قیمت  '!$A$7:$A$114,'درآمد ناشی از تغییر قیمت  '!$I$7:$I$114),0)</f>
        <v>-8242782532</v>
      </c>
      <c r="F88" s="4"/>
      <c r="G88" s="4">
        <f>IFERROR(_xlfn.XLOOKUP(A88,'درآمد ناشی ازفروش'!$A$7:$A$188,'درآمد ناشی ازفروش'!$I$7:$I$188),0)</f>
        <v>-250919045</v>
      </c>
      <c r="H88" s="4"/>
      <c r="I88" s="4">
        <f t="shared" si="3"/>
        <v>-8493701577</v>
      </c>
      <c r="J88" s="4"/>
      <c r="K88" s="108">
        <f t="shared" si="4"/>
        <v>-1.9971983057068834E-3</v>
      </c>
      <c r="L88" s="4"/>
      <c r="M88" s="4">
        <v>1237677870</v>
      </c>
      <c r="N88" s="4"/>
      <c r="O88" s="4">
        <v>-12649548655</v>
      </c>
      <c r="P88" s="4"/>
      <c r="Q88" s="4">
        <v>-202625606</v>
      </c>
      <c r="R88" s="170"/>
      <c r="S88" s="4">
        <f t="shared" si="5"/>
        <v>-11614496391</v>
      </c>
      <c r="T88" s="169"/>
      <c r="U88" s="108">
        <f>S88/درآمدها!$J$5</f>
        <v>-1.29950788766475E-3</v>
      </c>
    </row>
    <row r="89" spans="1:21" s="57" customFormat="1" ht="42.75" customHeight="1">
      <c r="A89" s="113" t="s">
        <v>88</v>
      </c>
      <c r="B89" s="113"/>
      <c r="C89" s="4">
        <f>IFERROR(_xlfn.XLOOKUP(A89,'درآمد سود سهام'!$A$8:$A$132,'درآمد سود سهام'!$M$8:$M$132),)</f>
        <v>0</v>
      </c>
      <c r="D89" s="4"/>
      <c r="E89" s="4">
        <f>IFERROR(_xlfn.XLOOKUP(A89,'درآمد ناشی از تغییر قیمت  '!$A$7:$A$114,'درآمد ناشی از تغییر قیمت  '!$I$7:$I$114),0)</f>
        <v>-2091060620</v>
      </c>
      <c r="F89" s="4"/>
      <c r="G89" s="4">
        <f>IFERROR(_xlfn.XLOOKUP(A89,'درآمد ناشی ازفروش'!$A$7:$A$188,'درآمد ناشی ازفروش'!$I$7:$I$188),0)</f>
        <v>0</v>
      </c>
      <c r="H89" s="4"/>
      <c r="I89" s="4">
        <f t="shared" si="3"/>
        <v>-2091060620</v>
      </c>
      <c r="J89" s="4"/>
      <c r="K89" s="108">
        <f t="shared" si="4"/>
        <v>-4.9168936411696403E-4</v>
      </c>
      <c r="L89" s="4"/>
      <c r="M89" s="4">
        <v>0</v>
      </c>
      <c r="N89" s="4"/>
      <c r="O89" s="4">
        <v>-5059288348</v>
      </c>
      <c r="P89" s="4"/>
      <c r="Q89" s="4">
        <v>-428818628</v>
      </c>
      <c r="R89" s="170"/>
      <c r="S89" s="4">
        <f t="shared" si="5"/>
        <v>-5488106976</v>
      </c>
      <c r="T89" s="169"/>
      <c r="U89" s="108">
        <f>S89/درآمدها!$J$5</f>
        <v>-6.1404628005966365E-4</v>
      </c>
    </row>
    <row r="90" spans="1:21" s="57" customFormat="1" ht="42.75" customHeight="1">
      <c r="A90" s="113" t="s">
        <v>179</v>
      </c>
      <c r="B90" s="113"/>
      <c r="C90" s="4">
        <f>IFERROR(_xlfn.XLOOKUP(A90,'درآمد سود سهام'!$A$8:$A$132,'درآمد سود سهام'!$M$8:$M$132),)</f>
        <v>0</v>
      </c>
      <c r="D90" s="4"/>
      <c r="E90" s="4">
        <f>IFERROR(_xlfn.XLOOKUP(A90,'درآمد ناشی از تغییر قیمت  '!$A$7:$A$114,'درآمد ناشی از تغییر قیمت  '!$I$7:$I$114),0)</f>
        <v>0</v>
      </c>
      <c r="F90" s="4"/>
      <c r="G90" s="4">
        <f>IFERROR(_xlfn.XLOOKUP(A90,'درآمد ناشی ازفروش'!$A$7:$A$188,'درآمد ناشی ازفروش'!$I$7:$I$188),0)</f>
        <v>0</v>
      </c>
      <c r="H90" s="4"/>
      <c r="I90" s="4">
        <f t="shared" si="3"/>
        <v>0</v>
      </c>
      <c r="J90" s="4"/>
      <c r="K90" s="108">
        <f t="shared" si="4"/>
        <v>0</v>
      </c>
      <c r="L90" s="4"/>
      <c r="M90" s="4">
        <v>0</v>
      </c>
      <c r="N90" s="4"/>
      <c r="O90" s="4">
        <v>0</v>
      </c>
      <c r="P90" s="4"/>
      <c r="Q90" s="4">
        <v>-850722679</v>
      </c>
      <c r="R90" s="170"/>
      <c r="S90" s="4">
        <f t="shared" si="5"/>
        <v>-850722679</v>
      </c>
      <c r="T90" s="169"/>
      <c r="U90" s="108">
        <f>S90/درآمدها!$J$5</f>
        <v>-9.518456886623583E-5</v>
      </c>
    </row>
    <row r="91" spans="1:21" s="57" customFormat="1" ht="42.75" customHeight="1">
      <c r="A91" s="113" t="s">
        <v>180</v>
      </c>
      <c r="B91" s="113"/>
      <c r="C91" s="4">
        <f>IFERROR(_xlfn.XLOOKUP(A91,'درآمد سود سهام'!$A$8:$A$132,'درآمد سود سهام'!$M$8:$M$132),)</f>
        <v>31020356147</v>
      </c>
      <c r="D91" s="4"/>
      <c r="E91" s="4">
        <f>IFERROR(_xlfn.XLOOKUP(A91,'درآمد ناشی از تغییر قیمت  '!$A$7:$A$114,'درآمد ناشی از تغییر قیمت  '!$I$7:$I$114),0)</f>
        <v>-28302811128</v>
      </c>
      <c r="F91" s="4"/>
      <c r="G91" s="4">
        <f>IFERROR(_xlfn.XLOOKUP(A91,'درآمد ناشی ازفروش'!$A$7:$A$188,'درآمد ناشی ازفروش'!$I$7:$I$188),0)</f>
        <v>-13445042511</v>
      </c>
      <c r="H91" s="4"/>
      <c r="I91" s="4">
        <f t="shared" si="3"/>
        <v>-10727497492</v>
      </c>
      <c r="J91" s="4"/>
      <c r="K91" s="108">
        <f t="shared" si="4"/>
        <v>-2.5224502675622127E-3</v>
      </c>
      <c r="L91" s="4"/>
      <c r="M91" s="4">
        <v>31438205716</v>
      </c>
      <c r="N91" s="4"/>
      <c r="O91" s="4">
        <v>-25094601156</v>
      </c>
      <c r="P91" s="4"/>
      <c r="Q91" s="4">
        <v>-22712617432</v>
      </c>
      <c r="R91" s="170"/>
      <c r="S91" s="4">
        <f t="shared" si="5"/>
        <v>-16369012872</v>
      </c>
      <c r="T91" s="169"/>
      <c r="U91" s="108">
        <f>S91/درآمدها!$J$5</f>
        <v>-1.8314751345510855E-3</v>
      </c>
    </row>
    <row r="92" spans="1:21" s="57" customFormat="1" ht="42.75" customHeight="1">
      <c r="A92" s="113" t="s">
        <v>181</v>
      </c>
      <c r="B92" s="113"/>
      <c r="C92" s="4">
        <f>IFERROR(_xlfn.XLOOKUP(A92,'درآمد سود سهام'!$A$8:$A$132,'درآمد سود سهام'!$M$8:$M$132),)</f>
        <v>0</v>
      </c>
      <c r="D92" s="4"/>
      <c r="E92" s="4">
        <f>IFERROR(_xlfn.XLOOKUP(A92,'درآمد ناشی از تغییر قیمت  '!$A$7:$A$114,'درآمد ناشی از تغییر قیمت  '!$I$7:$I$114),0)</f>
        <v>-1178366996</v>
      </c>
      <c r="F92" s="4"/>
      <c r="G92" s="4">
        <f>IFERROR(_xlfn.XLOOKUP(A92,'درآمد ناشی ازفروش'!$A$7:$A$188,'درآمد ناشی ازفروش'!$I$7:$I$188),0)</f>
        <v>0</v>
      </c>
      <c r="H92" s="4"/>
      <c r="I92" s="4">
        <f t="shared" si="3"/>
        <v>-1178366996</v>
      </c>
      <c r="J92" s="4"/>
      <c r="K92" s="108">
        <f t="shared" si="4"/>
        <v>-2.7707973332674455E-4</v>
      </c>
      <c r="L92" s="4"/>
      <c r="M92" s="4">
        <v>0</v>
      </c>
      <c r="N92" s="4"/>
      <c r="O92" s="4">
        <v>2260492395</v>
      </c>
      <c r="P92" s="4"/>
      <c r="Q92" s="4">
        <v>-432913579</v>
      </c>
      <c r="R92" s="170"/>
      <c r="S92" s="4">
        <f t="shared" si="5"/>
        <v>1827578816</v>
      </c>
      <c r="T92" s="169"/>
      <c r="U92" s="108">
        <f>S92/درآمدها!$J$5</f>
        <v>2.0448179643512917E-4</v>
      </c>
    </row>
    <row r="93" spans="1:21" s="57" customFormat="1" ht="42.75" customHeight="1">
      <c r="A93" s="113" t="s">
        <v>182</v>
      </c>
      <c r="B93" s="113"/>
      <c r="C93" s="4">
        <f>IFERROR(_xlfn.XLOOKUP(A93,'درآمد سود سهام'!$A$8:$A$132,'درآمد سود سهام'!$M$8:$M$132),)</f>
        <v>0</v>
      </c>
      <c r="D93" s="4"/>
      <c r="E93" s="4">
        <f>IFERROR(_xlfn.XLOOKUP(A93,'درآمد ناشی از تغییر قیمت  '!$A$7:$A$114,'درآمد ناشی از تغییر قیمت  '!$I$7:$I$114),0)</f>
        <v>-6659844821</v>
      </c>
      <c r="F93" s="4"/>
      <c r="G93" s="4">
        <f>IFERROR(_xlfn.XLOOKUP(A93,'درآمد ناشی ازفروش'!$A$7:$A$188,'درآمد ناشی ازفروش'!$I$7:$I$188),0)</f>
        <v>2003322497</v>
      </c>
      <c r="H93" s="4"/>
      <c r="I93" s="4">
        <f t="shared" si="3"/>
        <v>-4656522324</v>
      </c>
      <c r="J93" s="4"/>
      <c r="K93" s="108">
        <f t="shared" si="4"/>
        <v>-1.0949288024390263E-3</v>
      </c>
      <c r="L93" s="4"/>
      <c r="M93" s="4">
        <v>10186425750</v>
      </c>
      <c r="N93" s="4"/>
      <c r="O93" s="4">
        <v>7019469248</v>
      </c>
      <c r="P93" s="4"/>
      <c r="Q93" s="4">
        <v>6367802305</v>
      </c>
      <c r="R93" s="170"/>
      <c r="S93" s="4">
        <f t="shared" si="5"/>
        <v>23573697303</v>
      </c>
      <c r="T93" s="169"/>
      <c r="U93" s="108">
        <f>S93/درآمدها!$J$5</f>
        <v>2.637583633019852E-3</v>
      </c>
    </row>
    <row r="94" spans="1:21" s="57" customFormat="1" ht="42.75" customHeight="1">
      <c r="A94" s="113" t="s">
        <v>183</v>
      </c>
      <c r="B94" s="113"/>
      <c r="C94" s="4">
        <f>IFERROR(_xlfn.XLOOKUP(A94,'درآمد سود سهام'!$A$8:$A$132,'درآمد سود سهام'!$M$8:$M$132),)</f>
        <v>0</v>
      </c>
      <c r="D94" s="4"/>
      <c r="E94" s="4">
        <f>IFERROR(_xlfn.XLOOKUP(A94,'درآمد ناشی از تغییر قیمت  '!$A$7:$A$114,'درآمد ناشی از تغییر قیمت  '!$I$7:$I$114),0)</f>
        <v>0</v>
      </c>
      <c r="F94" s="4"/>
      <c r="G94" s="4">
        <f>IFERROR(_xlfn.XLOOKUP(A94,'درآمد ناشی ازفروش'!$A$7:$A$188,'درآمد ناشی ازفروش'!$I$7:$I$188),0)</f>
        <v>0</v>
      </c>
      <c r="H94" s="4"/>
      <c r="I94" s="4">
        <f t="shared" si="3"/>
        <v>0</v>
      </c>
      <c r="J94" s="4"/>
      <c r="K94" s="108">
        <f t="shared" si="4"/>
        <v>0</v>
      </c>
      <c r="L94" s="4"/>
      <c r="M94" s="4">
        <v>4320165000</v>
      </c>
      <c r="N94" s="4"/>
      <c r="O94" s="4">
        <v>0</v>
      </c>
      <c r="P94" s="4"/>
      <c r="Q94" s="4">
        <v>-12642031002</v>
      </c>
      <c r="R94" s="170"/>
      <c r="S94" s="4">
        <f t="shared" si="5"/>
        <v>-8321866002</v>
      </c>
      <c r="T94" s="169"/>
      <c r="U94" s="108">
        <f>S94/درآمدها!$J$5</f>
        <v>-9.3110627836331104E-4</v>
      </c>
    </row>
    <row r="95" spans="1:21" s="57" customFormat="1" ht="42.75" customHeight="1">
      <c r="A95" s="113" t="s">
        <v>184</v>
      </c>
      <c r="B95" s="113"/>
      <c r="C95" s="4">
        <f>IFERROR(_xlfn.XLOOKUP(A95,'درآمد سود سهام'!$A$8:$A$132,'درآمد سود سهام'!$M$8:$M$132),)</f>
        <v>0</v>
      </c>
      <c r="D95" s="4"/>
      <c r="E95" s="4">
        <f>IFERROR(_xlfn.XLOOKUP(A95,'درآمد ناشی از تغییر قیمت  '!$A$7:$A$114,'درآمد ناشی از تغییر قیمت  '!$I$7:$I$114),0)</f>
        <v>12254798197</v>
      </c>
      <c r="F95" s="4"/>
      <c r="G95" s="4">
        <f>IFERROR(_xlfn.XLOOKUP(A95,'درآمد ناشی ازفروش'!$A$7:$A$188,'درآمد ناشی ازفروش'!$I$7:$I$188),0)</f>
        <v>3403859915</v>
      </c>
      <c r="H95" s="4"/>
      <c r="I95" s="4">
        <f t="shared" si="3"/>
        <v>15658658112</v>
      </c>
      <c r="J95" s="4"/>
      <c r="K95" s="108">
        <f t="shared" si="4"/>
        <v>3.6819571734913264E-3</v>
      </c>
      <c r="L95" s="4"/>
      <c r="M95" s="4">
        <v>5995439900</v>
      </c>
      <c r="N95" s="4"/>
      <c r="O95" s="4">
        <v>29870685205</v>
      </c>
      <c r="P95" s="4"/>
      <c r="Q95" s="4">
        <v>2933038569</v>
      </c>
      <c r="R95" s="170"/>
      <c r="S95" s="4">
        <f t="shared" si="5"/>
        <v>38799163674</v>
      </c>
      <c r="T95" s="169"/>
      <c r="U95" s="108">
        <f>S95/درآمدها!$J$5</f>
        <v>4.3411111021764695E-3</v>
      </c>
    </row>
    <row r="96" spans="1:21" s="57" customFormat="1" ht="42.75" customHeight="1">
      <c r="A96" s="113" t="s">
        <v>185</v>
      </c>
      <c r="B96" s="113"/>
      <c r="C96" s="4">
        <f>IFERROR(_xlfn.XLOOKUP(A96,'درآمد سود سهام'!$A$8:$A$132,'درآمد سود سهام'!$M$8:$M$132),)</f>
        <v>0</v>
      </c>
      <c r="D96" s="4"/>
      <c r="E96" s="4">
        <f>IFERROR(_xlfn.XLOOKUP(A96,'درآمد ناشی از تغییر قیمت  '!$A$7:$A$114,'درآمد ناشی از تغییر قیمت  '!$I$7:$I$114),0)</f>
        <v>4292116358</v>
      </c>
      <c r="F96" s="4"/>
      <c r="G96" s="4">
        <f>IFERROR(_xlfn.XLOOKUP(A96,'درآمد ناشی ازفروش'!$A$7:$A$188,'درآمد ناشی ازفروش'!$I$7:$I$188),0)</f>
        <v>0</v>
      </c>
      <c r="H96" s="4"/>
      <c r="I96" s="4">
        <f t="shared" si="3"/>
        <v>4292116358</v>
      </c>
      <c r="J96" s="4"/>
      <c r="K96" s="108">
        <f t="shared" si="4"/>
        <v>1.0092428419320716E-3</v>
      </c>
      <c r="L96" s="4"/>
      <c r="M96" s="4">
        <v>3322845000</v>
      </c>
      <c r="N96" s="4"/>
      <c r="O96" s="4">
        <v>11324224045</v>
      </c>
      <c r="P96" s="4"/>
      <c r="Q96" s="4">
        <v>-2447517032</v>
      </c>
      <c r="R96" s="170"/>
      <c r="S96" s="4">
        <f t="shared" si="5"/>
        <v>12199552013</v>
      </c>
      <c r="T96" s="169"/>
      <c r="U96" s="108">
        <f>S96/درآمدها!$J$5</f>
        <v>1.364967841322383E-3</v>
      </c>
    </row>
    <row r="97" spans="1:27" s="57" customFormat="1" ht="42.75" customHeight="1">
      <c r="A97" s="113" t="s">
        <v>186</v>
      </c>
      <c r="B97" s="113"/>
      <c r="C97" s="4">
        <f>IFERROR(_xlfn.XLOOKUP(A97,'درآمد سود سهام'!$A$8:$A$132,'درآمد سود سهام'!$M$8:$M$132),)</f>
        <v>0</v>
      </c>
      <c r="D97" s="4"/>
      <c r="E97" s="4">
        <f>IFERROR(_xlfn.XLOOKUP(A97,'درآمد ناشی از تغییر قیمت  '!$A$7:$A$114,'درآمد ناشی از تغییر قیمت  '!$I$7:$I$114),0)</f>
        <v>0</v>
      </c>
      <c r="F97" s="4"/>
      <c r="G97" s="4">
        <f>IFERROR(_xlfn.XLOOKUP(A97,'درآمد ناشی ازفروش'!$A$7:$A$188,'درآمد ناشی ازفروش'!$I$7:$I$188),0)</f>
        <v>0</v>
      </c>
      <c r="H97" s="4"/>
      <c r="I97" s="4">
        <f t="shared" si="3"/>
        <v>0</v>
      </c>
      <c r="J97" s="4"/>
      <c r="K97" s="108">
        <f t="shared" si="4"/>
        <v>0</v>
      </c>
      <c r="L97" s="4"/>
      <c r="M97" s="4">
        <v>16789239600</v>
      </c>
      <c r="N97" s="4"/>
      <c r="O97" s="4">
        <v>0</v>
      </c>
      <c r="P97" s="4"/>
      <c r="Q97" s="4">
        <v>-103137658767</v>
      </c>
      <c r="R97" s="170"/>
      <c r="S97" s="4">
        <f t="shared" si="5"/>
        <v>-86348419167</v>
      </c>
      <c r="T97" s="169"/>
      <c r="U97" s="108">
        <f>S97/درآمدها!$J$5</f>
        <v>-9.6612412641369234E-3</v>
      </c>
    </row>
    <row r="98" spans="1:27" s="57" customFormat="1" ht="42.75" customHeight="1">
      <c r="A98" s="113" t="s">
        <v>83</v>
      </c>
      <c r="B98" s="113"/>
      <c r="C98" s="4">
        <f>IFERROR(_xlfn.XLOOKUP(A98,'درآمد سود سهام'!$A$8:$A$132,'درآمد سود سهام'!$M$8:$M$132),)</f>
        <v>0</v>
      </c>
      <c r="D98" s="4"/>
      <c r="E98" s="4">
        <f>IFERROR(_xlfn.XLOOKUP(A98,'درآمد ناشی از تغییر قیمت  '!$A$7:$A$114,'درآمد ناشی از تغییر قیمت  '!$I$7:$I$114),0)</f>
        <v>90985932963</v>
      </c>
      <c r="F98" s="4"/>
      <c r="G98" s="4">
        <f>IFERROR(_xlfn.XLOOKUP(A98,'درآمد ناشی ازفروش'!$A$7:$A$188,'درآمد ناشی ازفروش'!$I$7:$I$188),0)</f>
        <v>96815785</v>
      </c>
      <c r="H98" s="4"/>
      <c r="I98" s="4">
        <f t="shared" si="3"/>
        <v>91082748748</v>
      </c>
      <c r="J98" s="4"/>
      <c r="K98" s="108">
        <f t="shared" si="4"/>
        <v>2.1417082979607413E-2</v>
      </c>
      <c r="L98" s="4"/>
      <c r="M98" s="4">
        <v>24602248920</v>
      </c>
      <c r="N98" s="4"/>
      <c r="O98" s="4">
        <v>211809993043</v>
      </c>
      <c r="P98" s="4"/>
      <c r="Q98" s="4">
        <v>-28793095924</v>
      </c>
      <c r="R98" s="170"/>
      <c r="S98" s="4">
        <f t="shared" si="5"/>
        <v>207619146039</v>
      </c>
      <c r="T98" s="169"/>
      <c r="U98" s="108">
        <f>S98/درآمدها!$J$5</f>
        <v>2.3229824938166801E-2</v>
      </c>
    </row>
    <row r="99" spans="1:27" s="57" customFormat="1" ht="42.75" customHeight="1">
      <c r="A99" s="113" t="s">
        <v>187</v>
      </c>
      <c r="B99" s="113"/>
      <c r="C99" s="4">
        <f>IFERROR(_xlfn.XLOOKUP(A99,'درآمد سود سهام'!$A$8:$A$132,'درآمد سود سهام'!$M$8:$M$132),)</f>
        <v>0</v>
      </c>
      <c r="D99" s="4"/>
      <c r="E99" s="4">
        <f>IFERROR(_xlfn.XLOOKUP(A99,'درآمد ناشی از تغییر قیمت  '!$A$7:$A$114,'درآمد ناشی از تغییر قیمت  '!$I$7:$I$114),0)</f>
        <v>-7805022450</v>
      </c>
      <c r="F99" s="4"/>
      <c r="G99" s="4">
        <f>IFERROR(_xlfn.XLOOKUP(A99,'درآمد ناشی ازفروش'!$A$7:$A$188,'درآمد ناشی ازفروش'!$I$7:$I$188),0)</f>
        <v>11306834304</v>
      </c>
      <c r="H99" s="4"/>
      <c r="I99" s="4">
        <f t="shared" si="3"/>
        <v>3501811854</v>
      </c>
      <c r="J99" s="4"/>
      <c r="K99" s="108">
        <f t="shared" si="4"/>
        <v>8.2341163488149224E-4</v>
      </c>
      <c r="L99" s="4"/>
      <c r="M99" s="4">
        <v>0</v>
      </c>
      <c r="N99" s="4"/>
      <c r="O99" s="4">
        <v>0</v>
      </c>
      <c r="P99" s="4"/>
      <c r="Q99" s="4">
        <v>10850524588</v>
      </c>
      <c r="R99" s="170"/>
      <c r="S99" s="4">
        <f t="shared" si="5"/>
        <v>10850524588</v>
      </c>
      <c r="T99" s="169"/>
      <c r="U99" s="108">
        <f>S99/درآمدها!$J$5</f>
        <v>1.2140295896370141E-3</v>
      </c>
    </row>
    <row r="100" spans="1:27" s="143" customFormat="1" ht="30.75">
      <c r="A100" s="227" t="s">
        <v>188</v>
      </c>
      <c r="C100" s="4">
        <f>IFERROR(_xlfn.XLOOKUP(A100,'درآمد سود سهام'!$A$8:$A$132,'درآمد سود سهام'!$M$8:$M$132),)</f>
        <v>0</v>
      </c>
      <c r="D100" s="4"/>
      <c r="E100" s="4">
        <f>IFERROR(_xlfn.XLOOKUP(A100,'درآمد ناشی از تغییر قیمت  '!$A$7:$A$114,'درآمد ناشی از تغییر قیمت  '!$I$7:$I$114),0)</f>
        <v>-59778442877</v>
      </c>
      <c r="F100" s="4"/>
      <c r="G100" s="4">
        <f>IFERROR(_xlfn.XLOOKUP(A100,'درآمد ناشی ازفروش'!$A$7:$A$188,'درآمد ناشی ازفروش'!$I$7:$I$188),0)</f>
        <v>46638033084</v>
      </c>
      <c r="H100" s="4"/>
      <c r="I100" s="4">
        <f t="shared" si="3"/>
        <v>-13140409793</v>
      </c>
      <c r="J100" s="4"/>
      <c r="K100" s="108">
        <f t="shared" si="4"/>
        <v>-3.0898194311346637E-3</v>
      </c>
      <c r="L100" s="4"/>
      <c r="M100" s="4">
        <v>589168860</v>
      </c>
      <c r="N100" s="4"/>
      <c r="O100" s="4">
        <v>0</v>
      </c>
      <c r="P100" s="4"/>
      <c r="Q100" s="4">
        <v>45441208844</v>
      </c>
      <c r="R100" s="4"/>
      <c r="S100" s="4">
        <f t="shared" si="5"/>
        <v>46030377704</v>
      </c>
      <c r="T100" s="151"/>
      <c r="U100" s="108">
        <f>S100/درآمدها!$J$5</f>
        <v>5.1501879104192006E-3</v>
      </c>
      <c r="V100" s="228"/>
      <c r="W100" s="228"/>
      <c r="X100" s="228"/>
      <c r="Y100" s="228"/>
      <c r="Z100" s="228"/>
      <c r="AA100" s="228"/>
    </row>
    <row r="101" spans="1:27" s="143" customFormat="1" ht="30.75">
      <c r="A101" s="227" t="s">
        <v>189</v>
      </c>
      <c r="C101" s="4">
        <f>IFERROR(_xlfn.XLOOKUP(A101,'درآمد سود سهام'!$A$8:$A$132,'درآمد سود سهام'!$M$8:$M$132),)</f>
        <v>0</v>
      </c>
      <c r="D101" s="4"/>
      <c r="E101" s="4">
        <f>IFERROR(_xlfn.XLOOKUP(A101,'درآمد ناشی از تغییر قیمت  '!$A$7:$A$114,'درآمد ناشی از تغییر قیمت  '!$I$7:$I$114),0)</f>
        <v>-9883612568</v>
      </c>
      <c r="F101" s="4"/>
      <c r="G101" s="4">
        <f>IFERROR(_xlfn.XLOOKUP(A101,'درآمد ناشی ازفروش'!$A$7:$A$188,'درآمد ناشی ازفروش'!$I$7:$I$188),0)</f>
        <v>0</v>
      </c>
      <c r="H101" s="4"/>
      <c r="I101" s="4">
        <f t="shared" si="3"/>
        <v>-9883612568</v>
      </c>
      <c r="J101" s="4"/>
      <c r="K101" s="108">
        <f t="shared" si="4"/>
        <v>-2.324020227944589E-3</v>
      </c>
      <c r="L101" s="4"/>
      <c r="M101" s="4">
        <v>36664384000</v>
      </c>
      <c r="N101" s="4"/>
      <c r="O101" s="4">
        <v>-18669639518</v>
      </c>
      <c r="P101" s="4"/>
      <c r="Q101" s="4">
        <v>-3002149065</v>
      </c>
      <c r="R101" s="4"/>
      <c r="S101" s="4">
        <f t="shared" si="5"/>
        <v>14992595417</v>
      </c>
      <c r="T101" s="151"/>
      <c r="U101" s="108">
        <f>S101/درآمدها!$J$5</f>
        <v>1.6774723022907072E-3</v>
      </c>
      <c r="V101" s="228"/>
      <c r="W101" s="228"/>
      <c r="X101" s="228"/>
      <c r="Y101" s="228"/>
      <c r="Z101" s="228"/>
      <c r="AA101" s="228"/>
    </row>
    <row r="102" spans="1:27" s="143" customFormat="1" ht="30.75">
      <c r="A102" s="227" t="s">
        <v>306</v>
      </c>
      <c r="C102" s="4">
        <f>IFERROR(_xlfn.XLOOKUP(A102,'درآمد سود سهام'!$A$8:$A$132,'درآمد سود سهام'!$M$8:$M$132),)</f>
        <v>0</v>
      </c>
      <c r="D102" s="4"/>
      <c r="E102" s="4">
        <f>IFERROR(_xlfn.XLOOKUP(A102,'درآمد ناشی از تغییر قیمت  '!$A$7:$A$114,'درآمد ناشی از تغییر قیمت  '!$I$7:$I$114),0)</f>
        <v>0</v>
      </c>
      <c r="F102" s="4"/>
      <c r="G102" s="4">
        <f>IFERROR(_xlfn.XLOOKUP(A102,'درآمد ناشی ازفروش'!$A$7:$A$188,'درآمد ناشی ازفروش'!$I$7:$I$188),0)</f>
        <v>0</v>
      </c>
      <c r="H102" s="4"/>
      <c r="I102" s="4">
        <f t="shared" si="3"/>
        <v>0</v>
      </c>
      <c r="J102" s="4"/>
      <c r="K102" s="108">
        <f t="shared" si="4"/>
        <v>0</v>
      </c>
      <c r="L102" s="4"/>
      <c r="M102" s="4">
        <v>0</v>
      </c>
      <c r="N102" s="4"/>
      <c r="O102" s="4">
        <v>0</v>
      </c>
      <c r="P102" s="4"/>
      <c r="Q102" s="4">
        <v>18020394575</v>
      </c>
      <c r="R102" s="4"/>
      <c r="S102" s="4">
        <f t="shared" si="5"/>
        <v>18020394575</v>
      </c>
      <c r="T102" s="151"/>
      <c r="U102" s="108">
        <f>S102/درآمدها!$J$5</f>
        <v>2.0162428142118803E-3</v>
      </c>
      <c r="V102" s="228"/>
      <c r="W102" s="228"/>
      <c r="X102" s="228"/>
      <c r="Y102" s="228"/>
      <c r="Z102" s="228"/>
      <c r="AA102" s="228"/>
    </row>
    <row r="103" spans="1:27" s="143" customFormat="1" ht="30.75">
      <c r="A103" s="227" t="s">
        <v>190</v>
      </c>
      <c r="C103" s="4">
        <f>IFERROR(_xlfn.XLOOKUP(A103,'درآمد سود سهام'!$A$8:$A$132,'درآمد سود سهام'!$M$8:$M$132),)</f>
        <v>0</v>
      </c>
      <c r="D103" s="4"/>
      <c r="E103" s="4">
        <f>IFERROR(_xlfn.XLOOKUP(A103,'درآمد ناشی از تغییر قیمت  '!$A$7:$A$114,'درآمد ناشی از تغییر قیمت  '!$I$7:$I$114),0)</f>
        <v>229983063846</v>
      </c>
      <c r="F103" s="4"/>
      <c r="G103" s="4">
        <f>IFERROR(_xlfn.XLOOKUP(A103,'درآمد ناشی ازفروش'!$A$7:$A$188,'درآمد ناشی ازفروش'!$I$7:$I$188),0)</f>
        <v>21080878900</v>
      </c>
      <c r="H103" s="4"/>
      <c r="I103" s="4">
        <f t="shared" si="3"/>
        <v>251063942746</v>
      </c>
      <c r="J103" s="4"/>
      <c r="K103" s="108">
        <f t="shared" si="4"/>
        <v>5.9034859717017003E-2</v>
      </c>
      <c r="L103" s="4"/>
      <c r="M103" s="4">
        <v>30549692152</v>
      </c>
      <c r="N103" s="4"/>
      <c r="O103" s="4">
        <v>364871024424</v>
      </c>
      <c r="P103" s="4"/>
      <c r="Q103" s="4">
        <v>18403021165</v>
      </c>
      <c r="R103" s="4"/>
      <c r="S103" s="4">
        <f t="shared" si="5"/>
        <v>413823737741</v>
      </c>
      <c r="T103" s="151"/>
      <c r="U103" s="108">
        <f>S103/درآمدها!$J$5</f>
        <v>4.6301380033494245E-2</v>
      </c>
      <c r="V103" s="228"/>
      <c r="W103" s="228"/>
      <c r="X103" s="228"/>
      <c r="Y103" s="228"/>
      <c r="Z103" s="228"/>
      <c r="AA103" s="228"/>
    </row>
    <row r="104" spans="1:27" s="143" customFormat="1" ht="30.75">
      <c r="A104" s="227" t="s">
        <v>191</v>
      </c>
      <c r="C104" s="4">
        <f>IFERROR(_xlfn.XLOOKUP(A104,'درآمد سود سهام'!$A$8:$A$132,'درآمد سود سهام'!$M$8:$M$132),)</f>
        <v>0</v>
      </c>
      <c r="D104" s="4"/>
      <c r="E104" s="4">
        <f>IFERROR(_xlfn.XLOOKUP(A104,'درآمد ناشی از تغییر قیمت  '!$A$7:$A$114,'درآمد ناشی از تغییر قیمت  '!$I$7:$I$114),0)</f>
        <v>0</v>
      </c>
      <c r="F104" s="4"/>
      <c r="G104" s="4">
        <f>IFERROR(_xlfn.XLOOKUP(A104,'درآمد ناشی ازفروش'!$A$7:$A$188,'درآمد ناشی ازفروش'!$I$7:$I$188),0)</f>
        <v>0</v>
      </c>
      <c r="H104" s="4"/>
      <c r="I104" s="4">
        <f t="shared" si="3"/>
        <v>0</v>
      </c>
      <c r="J104" s="4"/>
      <c r="K104" s="108">
        <f t="shared" si="4"/>
        <v>0</v>
      </c>
      <c r="L104" s="4"/>
      <c r="M104" s="4">
        <v>0</v>
      </c>
      <c r="N104" s="4"/>
      <c r="O104" s="4">
        <v>0</v>
      </c>
      <c r="P104" s="4"/>
      <c r="Q104" s="4">
        <v>-9408748266</v>
      </c>
      <c r="R104" s="4"/>
      <c r="S104" s="4">
        <f t="shared" si="5"/>
        <v>-9408748266</v>
      </c>
      <c r="T104" s="151"/>
      <c r="U104" s="108">
        <f>S104/درآمدها!$J$5</f>
        <v>-1.0527139682262473E-3</v>
      </c>
      <c r="V104" s="228"/>
      <c r="W104" s="228"/>
      <c r="X104" s="228"/>
      <c r="Y104" s="228"/>
      <c r="Z104" s="228"/>
      <c r="AA104" s="228"/>
    </row>
    <row r="105" spans="1:27" s="143" customFormat="1" ht="30.75">
      <c r="A105" s="227" t="s">
        <v>192</v>
      </c>
      <c r="C105" s="4">
        <f>IFERROR(_xlfn.XLOOKUP(A105,'درآمد سود سهام'!$A$8:$A$132,'درآمد سود سهام'!$M$8:$M$132),)</f>
        <v>0</v>
      </c>
      <c r="D105" s="4"/>
      <c r="E105" s="4">
        <f>IFERROR(_xlfn.XLOOKUP(A105,'درآمد ناشی از تغییر قیمت  '!$A$7:$A$114,'درآمد ناشی از تغییر قیمت  '!$I$7:$I$114),0)</f>
        <v>0</v>
      </c>
      <c r="F105" s="4"/>
      <c r="G105" s="4">
        <f>IFERROR(_xlfn.XLOOKUP(A105,'درآمد ناشی ازفروش'!$A$7:$A$188,'درآمد ناشی ازفروش'!$I$7:$I$188),0)</f>
        <v>0</v>
      </c>
      <c r="H105" s="4"/>
      <c r="I105" s="4">
        <f t="shared" si="3"/>
        <v>0</v>
      </c>
      <c r="J105" s="4"/>
      <c r="K105" s="108">
        <f t="shared" si="4"/>
        <v>0</v>
      </c>
      <c r="L105" s="4"/>
      <c r="M105" s="4">
        <v>0</v>
      </c>
      <c r="N105" s="4"/>
      <c r="O105" s="4">
        <v>0</v>
      </c>
      <c r="P105" s="4"/>
      <c r="Q105" s="4">
        <v>-5729737092</v>
      </c>
      <c r="R105" s="4"/>
      <c r="S105" s="4">
        <f t="shared" si="5"/>
        <v>-5729737092</v>
      </c>
      <c r="T105" s="151"/>
      <c r="U105" s="108">
        <f>S105/درآمدها!$J$5</f>
        <v>-6.4108148081814555E-4</v>
      </c>
      <c r="V105" s="228"/>
      <c r="W105" s="228"/>
      <c r="X105" s="228"/>
      <c r="Y105" s="228"/>
      <c r="Z105" s="228"/>
      <c r="AA105" s="228"/>
    </row>
    <row r="106" spans="1:27" s="143" customFormat="1" ht="30.75">
      <c r="A106" s="227" t="s">
        <v>193</v>
      </c>
      <c r="C106" s="4">
        <f>IFERROR(_xlfn.XLOOKUP(A106,'درآمد سود سهام'!$A$8:$A$132,'درآمد سود سهام'!$M$8:$M$132),)</f>
        <v>0</v>
      </c>
      <c r="D106" s="4"/>
      <c r="E106" s="4">
        <f>IFERROR(_xlfn.XLOOKUP(A106,'درآمد ناشی از تغییر قیمت  '!$A$7:$A$114,'درآمد ناشی از تغییر قیمت  '!$I$7:$I$114),0)</f>
        <v>0</v>
      </c>
      <c r="F106" s="4"/>
      <c r="G106" s="4">
        <f>IFERROR(_xlfn.XLOOKUP(A106,'درآمد ناشی ازفروش'!$A$7:$A$188,'درآمد ناشی ازفروش'!$I$7:$I$188),0)</f>
        <v>0</v>
      </c>
      <c r="H106" s="4"/>
      <c r="I106" s="4">
        <f t="shared" si="3"/>
        <v>0</v>
      </c>
      <c r="J106" s="4"/>
      <c r="K106" s="108">
        <f t="shared" si="4"/>
        <v>0</v>
      </c>
      <c r="L106" s="4"/>
      <c r="M106" s="4">
        <v>10650757210</v>
      </c>
      <c r="N106" s="4"/>
      <c r="O106" s="4">
        <v>0</v>
      </c>
      <c r="P106" s="4"/>
      <c r="Q106" s="4">
        <v>-25605229785</v>
      </c>
      <c r="R106" s="4"/>
      <c r="S106" s="4">
        <f t="shared" si="5"/>
        <v>-14954472575</v>
      </c>
      <c r="T106" s="151"/>
      <c r="U106" s="108">
        <f>S106/درآمدها!$J$5</f>
        <v>-1.6732068626012528E-3</v>
      </c>
      <c r="V106" s="228"/>
      <c r="W106" s="228"/>
      <c r="X106" s="228"/>
      <c r="Y106" s="228"/>
      <c r="Z106" s="228"/>
      <c r="AA106" s="228"/>
    </row>
    <row r="107" spans="1:27" s="143" customFormat="1" ht="30.75">
      <c r="A107" s="227" t="s">
        <v>194</v>
      </c>
      <c r="C107" s="4">
        <f>IFERROR(_xlfn.XLOOKUP(A107,'درآمد سود سهام'!$A$8:$A$132,'درآمد سود سهام'!$M$8:$M$132),)</f>
        <v>0</v>
      </c>
      <c r="D107" s="4"/>
      <c r="E107" s="4">
        <f>IFERROR(_xlfn.XLOOKUP(A107,'درآمد ناشی از تغییر قیمت  '!$A$7:$A$114,'درآمد ناشی از تغییر قیمت  '!$I$7:$I$114),0)</f>
        <v>1425353712</v>
      </c>
      <c r="F107" s="4"/>
      <c r="G107" s="4">
        <f>IFERROR(_xlfn.XLOOKUP(A107,'درآمد ناشی ازفروش'!$A$7:$A$188,'درآمد ناشی ازفروش'!$I$7:$I$188),0)</f>
        <v>0</v>
      </c>
      <c r="H107" s="4"/>
      <c r="I107" s="4">
        <f t="shared" si="3"/>
        <v>1425353712</v>
      </c>
      <c r="J107" s="4"/>
      <c r="K107" s="108">
        <f t="shared" si="4"/>
        <v>3.3515587907491379E-4</v>
      </c>
      <c r="L107" s="4"/>
      <c r="M107" s="4">
        <v>1221300962</v>
      </c>
      <c r="N107" s="4"/>
      <c r="O107" s="4">
        <v>4231272535</v>
      </c>
      <c r="P107" s="4"/>
      <c r="Q107" s="4">
        <v>-593215866</v>
      </c>
      <c r="R107" s="4"/>
      <c r="S107" s="4">
        <f t="shared" si="5"/>
        <v>4859357631</v>
      </c>
      <c r="T107" s="151"/>
      <c r="U107" s="108">
        <f>S107/درآمدها!$J$5</f>
        <v>5.4369757911859802E-4</v>
      </c>
      <c r="V107" s="228"/>
      <c r="W107" s="228"/>
      <c r="X107" s="228"/>
      <c r="Y107" s="228"/>
      <c r="Z107" s="228"/>
      <c r="AA107" s="228"/>
    </row>
    <row r="108" spans="1:27" s="143" customFormat="1" ht="30.75">
      <c r="A108" s="227" t="s">
        <v>119</v>
      </c>
      <c r="C108" s="4">
        <f>IFERROR(_xlfn.XLOOKUP(A108,'درآمد سود سهام'!$A$8:$A$132,'درآمد سود سهام'!$M$8:$M$132),)</f>
        <v>0</v>
      </c>
      <c r="D108" s="4"/>
      <c r="E108" s="4">
        <f>IFERROR(_xlfn.XLOOKUP(A108,'درآمد ناشی از تغییر قیمت  '!$A$7:$A$114,'درآمد ناشی از تغییر قیمت  '!$I$7:$I$114),0)</f>
        <v>0</v>
      </c>
      <c r="F108" s="4"/>
      <c r="G108" s="4">
        <f>IFERROR(_xlfn.XLOOKUP(A108,'درآمد ناشی ازفروش'!$A$7:$A$188,'درآمد ناشی ازفروش'!$I$7:$I$188),0)</f>
        <v>0</v>
      </c>
      <c r="H108" s="4"/>
      <c r="I108" s="4">
        <f t="shared" si="3"/>
        <v>0</v>
      </c>
      <c r="J108" s="4"/>
      <c r="K108" s="108">
        <f t="shared" si="4"/>
        <v>0</v>
      </c>
      <c r="L108" s="4"/>
      <c r="M108" s="4">
        <v>2441225865</v>
      </c>
      <c r="N108" s="4"/>
      <c r="O108" s="4">
        <v>0</v>
      </c>
      <c r="P108" s="4"/>
      <c r="Q108" s="4">
        <v>-25895363683</v>
      </c>
      <c r="R108" s="4"/>
      <c r="S108" s="4">
        <f t="shared" si="5"/>
        <v>-23454137818</v>
      </c>
      <c r="T108" s="151"/>
      <c r="U108" s="108">
        <f>S108/درآمدها!$J$5</f>
        <v>-2.6242065145833586E-3</v>
      </c>
      <c r="V108" s="228"/>
      <c r="W108" s="228"/>
      <c r="X108" s="228"/>
      <c r="Y108" s="228"/>
      <c r="Z108" s="228"/>
      <c r="AA108" s="228"/>
    </row>
    <row r="109" spans="1:27" s="143" customFormat="1" ht="30.75">
      <c r="A109" s="227" t="s">
        <v>84</v>
      </c>
      <c r="C109" s="4">
        <f>IFERROR(_xlfn.XLOOKUP(A109,'درآمد سود سهام'!$A$8:$A$132,'درآمد سود سهام'!$M$8:$M$132),)</f>
        <v>0</v>
      </c>
      <c r="D109" s="4"/>
      <c r="E109" s="4">
        <f>IFERROR(_xlfn.XLOOKUP(A109,'درآمد ناشی از تغییر قیمت  '!$A$7:$A$114,'درآمد ناشی از تغییر قیمت  '!$I$7:$I$114),0)</f>
        <v>60714669374</v>
      </c>
      <c r="F109" s="4"/>
      <c r="G109" s="4">
        <f>IFERROR(_xlfn.XLOOKUP(A109,'درآمد ناشی ازفروش'!$A$7:$A$188,'درآمد ناشی ازفروش'!$I$7:$I$188),0)</f>
        <v>0</v>
      </c>
      <c r="H109" s="4"/>
      <c r="I109" s="4">
        <f t="shared" si="3"/>
        <v>60714669374</v>
      </c>
      <c r="J109" s="4"/>
      <c r="K109" s="108">
        <f t="shared" si="4"/>
        <v>1.4276370991613706E-2</v>
      </c>
      <c r="L109" s="4"/>
      <c r="M109" s="4">
        <v>19829119986</v>
      </c>
      <c r="N109" s="4"/>
      <c r="O109" s="4">
        <v>142353674653</v>
      </c>
      <c r="P109" s="4"/>
      <c r="Q109" s="4">
        <v>1350040772</v>
      </c>
      <c r="R109" s="4"/>
      <c r="S109" s="4">
        <f t="shared" si="5"/>
        <v>163532835411</v>
      </c>
      <c r="T109" s="151"/>
      <c r="U109" s="108">
        <f>S109/درآمدها!$J$5</f>
        <v>1.8297152313332343E-2</v>
      </c>
      <c r="V109" s="228"/>
      <c r="W109" s="228"/>
      <c r="X109" s="228"/>
      <c r="Y109" s="228"/>
      <c r="Z109" s="228"/>
      <c r="AA109" s="228"/>
    </row>
    <row r="110" spans="1:27" s="143" customFormat="1" ht="30.75">
      <c r="A110" s="227" t="s">
        <v>195</v>
      </c>
      <c r="C110" s="4">
        <f>IFERROR(_xlfn.XLOOKUP(A110,'درآمد سود سهام'!$A$8:$A$132,'درآمد سود سهام'!$M$8:$M$132),)</f>
        <v>0</v>
      </c>
      <c r="D110" s="4"/>
      <c r="E110" s="4">
        <f>IFERROR(_xlfn.XLOOKUP(A110,'درآمد ناشی از تغییر قیمت  '!$A$7:$A$114,'درآمد ناشی از تغییر قیمت  '!$I$7:$I$114),0)</f>
        <v>0</v>
      </c>
      <c r="F110" s="4"/>
      <c r="G110" s="4">
        <f>IFERROR(_xlfn.XLOOKUP(A110,'درآمد ناشی ازفروش'!$A$7:$A$188,'درآمد ناشی ازفروش'!$I$7:$I$188),0)</f>
        <v>0</v>
      </c>
      <c r="H110" s="4"/>
      <c r="I110" s="4">
        <f t="shared" si="3"/>
        <v>0</v>
      </c>
      <c r="J110" s="4"/>
      <c r="K110" s="108">
        <f t="shared" si="4"/>
        <v>0</v>
      </c>
      <c r="L110" s="4"/>
      <c r="M110" s="4">
        <v>3947225040</v>
      </c>
      <c r="N110" s="4"/>
      <c r="O110" s="4">
        <v>0</v>
      </c>
      <c r="P110" s="4"/>
      <c r="Q110" s="4">
        <v>-21251851311</v>
      </c>
      <c r="R110" s="4"/>
      <c r="S110" s="4">
        <f t="shared" si="5"/>
        <v>-17304626271</v>
      </c>
      <c r="T110" s="151"/>
      <c r="U110" s="108">
        <f>S110/درآمدها!$J$5</f>
        <v>-1.9361578475051719E-3</v>
      </c>
      <c r="V110" s="228"/>
      <c r="W110" s="228"/>
      <c r="X110" s="228"/>
      <c r="Y110" s="228"/>
      <c r="Z110" s="228"/>
      <c r="AA110" s="228"/>
    </row>
    <row r="111" spans="1:27" s="143" customFormat="1" ht="30.75">
      <c r="A111" s="227" t="s">
        <v>87</v>
      </c>
      <c r="C111" s="4">
        <f>IFERROR(_xlfn.XLOOKUP(A111,'درآمد سود سهام'!$A$8:$A$132,'درآمد سود سهام'!$M$8:$M$132),)</f>
        <v>0</v>
      </c>
      <c r="D111" s="4"/>
      <c r="E111" s="4">
        <f>IFERROR(_xlfn.XLOOKUP(A111,'درآمد ناشی از تغییر قیمت  '!$A$7:$A$114,'درآمد ناشی از تغییر قیمت  '!$I$7:$I$114),0)</f>
        <v>-8295703778</v>
      </c>
      <c r="F111" s="4"/>
      <c r="G111" s="4">
        <f>IFERROR(_xlfn.XLOOKUP(A111,'درآمد ناشی ازفروش'!$A$7:$A$188,'درآمد ناشی ازفروش'!$I$7:$I$188),0)</f>
        <v>0</v>
      </c>
      <c r="H111" s="4"/>
      <c r="I111" s="4">
        <f t="shared" si="3"/>
        <v>-8295703778</v>
      </c>
      <c r="J111" s="4"/>
      <c r="K111" s="108">
        <f t="shared" si="4"/>
        <v>-1.9506413522853852E-3</v>
      </c>
      <c r="L111" s="4"/>
      <c r="M111" s="4">
        <v>24713619390</v>
      </c>
      <c r="N111" s="4"/>
      <c r="O111" s="4">
        <v>-40113512792</v>
      </c>
      <c r="P111" s="4"/>
      <c r="Q111" s="4">
        <v>-40586140873</v>
      </c>
      <c r="R111" s="4"/>
      <c r="S111" s="4">
        <f t="shared" si="5"/>
        <v>-55986034275</v>
      </c>
      <c r="T111" s="151"/>
      <c r="U111" s="108">
        <f>S111/درآمدها!$J$5</f>
        <v>-6.2640936541861923E-3</v>
      </c>
      <c r="V111" s="228"/>
      <c r="W111" s="228"/>
      <c r="X111" s="228"/>
      <c r="Y111" s="228"/>
      <c r="Z111" s="228"/>
      <c r="AA111" s="228"/>
    </row>
    <row r="112" spans="1:27" s="143" customFormat="1" ht="30.75">
      <c r="A112" s="227" t="s">
        <v>196</v>
      </c>
      <c r="C112" s="4">
        <f>IFERROR(_xlfn.XLOOKUP(A112,'درآمد سود سهام'!$A$8:$A$132,'درآمد سود سهام'!$M$8:$M$132),)</f>
        <v>0</v>
      </c>
      <c r="D112" s="4"/>
      <c r="E112" s="4">
        <f>IFERROR(_xlfn.XLOOKUP(A112,'درآمد ناشی از تغییر قیمت  '!$A$7:$A$114,'درآمد ناشی از تغییر قیمت  '!$I$7:$I$114),0)</f>
        <v>1375967194</v>
      </c>
      <c r="F112" s="4"/>
      <c r="G112" s="4">
        <f>IFERROR(_xlfn.XLOOKUP(A112,'درآمد ناشی ازفروش'!$A$7:$A$188,'درآمد ناشی ازفروش'!$I$7:$I$188),0)</f>
        <v>0</v>
      </c>
      <c r="H112" s="4"/>
      <c r="I112" s="4">
        <f t="shared" si="3"/>
        <v>1375967194</v>
      </c>
      <c r="J112" s="4"/>
      <c r="K112" s="108">
        <f t="shared" si="4"/>
        <v>3.2354319534919236E-4</v>
      </c>
      <c r="L112" s="4"/>
      <c r="M112" s="4">
        <v>1379143000</v>
      </c>
      <c r="N112" s="4"/>
      <c r="O112" s="4">
        <v>1295379009</v>
      </c>
      <c r="P112" s="4"/>
      <c r="Q112" s="4">
        <v>-8268416</v>
      </c>
      <c r="R112" s="4"/>
      <c r="S112" s="4">
        <f t="shared" si="5"/>
        <v>2666253593</v>
      </c>
      <c r="T112" s="151"/>
      <c r="U112" s="108">
        <f>S112/درآمدها!$J$5</f>
        <v>2.9831836508235047E-4</v>
      </c>
      <c r="V112" s="228"/>
      <c r="W112" s="228"/>
      <c r="X112" s="228"/>
      <c r="Y112" s="228"/>
      <c r="Z112" s="228"/>
      <c r="AA112" s="228"/>
    </row>
    <row r="113" spans="1:27" s="143" customFormat="1" ht="30.75">
      <c r="A113" s="227" t="s">
        <v>85</v>
      </c>
      <c r="C113" s="4">
        <f>IFERROR(_xlfn.XLOOKUP(A113,'درآمد سود سهام'!$A$8:$A$132,'درآمد سود سهام'!$M$8:$M$132),)</f>
        <v>0</v>
      </c>
      <c r="D113" s="4"/>
      <c r="E113" s="4">
        <f>IFERROR(_xlfn.XLOOKUP(A113,'درآمد ناشی از تغییر قیمت  '!$A$7:$A$114,'درآمد ناشی از تغییر قیمت  '!$I$7:$I$114),0)</f>
        <v>5097336704</v>
      </c>
      <c r="F113" s="4"/>
      <c r="G113" s="4">
        <f>IFERROR(_xlfn.XLOOKUP(A113,'درآمد ناشی ازفروش'!$A$7:$A$188,'درآمد ناشی ازفروش'!$I$7:$I$188),0)</f>
        <v>0</v>
      </c>
      <c r="H113" s="4"/>
      <c r="I113" s="4">
        <f t="shared" si="3"/>
        <v>5097336704</v>
      </c>
      <c r="J113" s="4"/>
      <c r="K113" s="108">
        <f t="shared" si="4"/>
        <v>1.1985813413098571E-3</v>
      </c>
      <c r="L113" s="4"/>
      <c r="M113" s="4">
        <v>6754191600</v>
      </c>
      <c r="N113" s="4"/>
      <c r="O113" s="4">
        <v>1931503418</v>
      </c>
      <c r="P113" s="4"/>
      <c r="Q113" s="4">
        <v>-2799241692</v>
      </c>
      <c r="R113" s="4"/>
      <c r="S113" s="4">
        <f t="shared" si="5"/>
        <v>5886453326</v>
      </c>
      <c r="T113" s="151"/>
      <c r="U113" s="108">
        <f>S113/درآمدها!$J$5</f>
        <v>6.5861594596860389E-4</v>
      </c>
      <c r="V113" s="228"/>
      <c r="W113" s="228"/>
      <c r="X113" s="228"/>
      <c r="Y113" s="228"/>
      <c r="Z113" s="228"/>
      <c r="AA113" s="228"/>
    </row>
    <row r="114" spans="1:27" s="143" customFormat="1" ht="30.75">
      <c r="A114" s="227" t="s">
        <v>197</v>
      </c>
      <c r="C114" s="4">
        <f>IFERROR(_xlfn.XLOOKUP(A114,'درآمد سود سهام'!$A$8:$A$132,'درآمد سود سهام'!$M$8:$M$132),)</f>
        <v>0</v>
      </c>
      <c r="D114" s="4"/>
      <c r="E114" s="4">
        <f>IFERROR(_xlfn.XLOOKUP(A114,'درآمد ناشی از تغییر قیمت  '!$A$7:$A$114,'درآمد ناشی از تغییر قیمت  '!$I$7:$I$114),0)</f>
        <v>1139320855</v>
      </c>
      <c r="F114" s="4"/>
      <c r="G114" s="4">
        <f>IFERROR(_xlfn.XLOOKUP(A114,'درآمد ناشی ازفروش'!$A$7:$A$188,'درآمد ناشی ازفروش'!$I$7:$I$188),0)</f>
        <v>-22026189631</v>
      </c>
      <c r="H114" s="4"/>
      <c r="I114" s="4">
        <f t="shared" si="3"/>
        <v>-20886868776</v>
      </c>
      <c r="J114" s="4"/>
      <c r="K114" s="108">
        <f t="shared" si="4"/>
        <v>-4.9113120531464605E-3</v>
      </c>
      <c r="L114" s="4"/>
      <c r="M114" s="4">
        <v>16904071260</v>
      </c>
      <c r="N114" s="4"/>
      <c r="O114" s="4">
        <v>-5159640849</v>
      </c>
      <c r="P114" s="4"/>
      <c r="Q114" s="4">
        <v>-34444835958</v>
      </c>
      <c r="R114" s="4"/>
      <c r="S114" s="4">
        <f t="shared" si="5"/>
        <v>-22700405547</v>
      </c>
      <c r="T114" s="151"/>
      <c r="U114" s="108">
        <f>S114/درآمدها!$J$5</f>
        <v>-2.5398738841895898E-3</v>
      </c>
      <c r="V114" s="228"/>
      <c r="W114" s="228"/>
      <c r="X114" s="228"/>
      <c r="Y114" s="228"/>
      <c r="Z114" s="228"/>
      <c r="AA114" s="228"/>
    </row>
    <row r="115" spans="1:27" s="143" customFormat="1" ht="30.75">
      <c r="A115" s="227" t="s">
        <v>198</v>
      </c>
      <c r="C115" s="4">
        <f>IFERROR(_xlfn.XLOOKUP(A115,'درآمد سود سهام'!$A$8:$A$132,'درآمد سود سهام'!$M$8:$M$132),)</f>
        <v>0</v>
      </c>
      <c r="D115" s="4"/>
      <c r="E115" s="4">
        <f>IFERROR(_xlfn.XLOOKUP(A115,'درآمد ناشی از تغییر قیمت  '!$A$7:$A$114,'درآمد ناشی از تغییر قیمت  '!$I$7:$I$114),0)</f>
        <v>-2990687912</v>
      </c>
      <c r="F115" s="4"/>
      <c r="G115" s="4">
        <f>IFERROR(_xlfn.XLOOKUP(A115,'درآمد ناشی ازفروش'!$A$7:$A$188,'درآمد ناشی ازفروش'!$I$7:$I$188),0)</f>
        <v>0</v>
      </c>
      <c r="H115" s="4"/>
      <c r="I115" s="4">
        <f t="shared" si="3"/>
        <v>-2990687912</v>
      </c>
      <c r="J115" s="4"/>
      <c r="K115" s="108">
        <f t="shared" si="4"/>
        <v>-7.0322659403512214E-4</v>
      </c>
      <c r="L115" s="4"/>
      <c r="M115" s="4">
        <v>0</v>
      </c>
      <c r="N115" s="4"/>
      <c r="O115" s="4">
        <v>-2990687912</v>
      </c>
      <c r="P115" s="4"/>
      <c r="Q115" s="4">
        <v>14972999276</v>
      </c>
      <c r="R115" s="4"/>
      <c r="S115" s="4">
        <f t="shared" si="5"/>
        <v>11982311364</v>
      </c>
      <c r="T115" s="151"/>
      <c r="U115" s="108">
        <f>S115/درآمدها!$J$5</f>
        <v>1.3406614979913311E-3</v>
      </c>
      <c r="V115" s="228"/>
      <c r="W115" s="228"/>
      <c r="X115" s="228"/>
      <c r="Y115" s="228"/>
      <c r="Z115" s="228"/>
      <c r="AA115" s="228"/>
    </row>
    <row r="116" spans="1:27" s="143" customFormat="1" ht="30.75">
      <c r="A116" s="227" t="s">
        <v>199</v>
      </c>
      <c r="C116" s="4">
        <f>IFERROR(_xlfn.XLOOKUP(A116,'درآمد سود سهام'!$A$8:$A$132,'درآمد سود سهام'!$M$8:$M$132),)</f>
        <v>0</v>
      </c>
      <c r="D116" s="4"/>
      <c r="E116" s="4">
        <f>IFERROR(_xlfn.XLOOKUP(A116,'درآمد ناشی از تغییر قیمت  '!$A$7:$A$114,'درآمد ناشی از تغییر قیمت  '!$I$7:$I$114),0)</f>
        <v>350221245</v>
      </c>
      <c r="F116" s="4"/>
      <c r="G116" s="4">
        <f>IFERROR(_xlfn.XLOOKUP(A116,'درآمد ناشی ازفروش'!$A$7:$A$188,'درآمد ناشی ازفروش'!$I$7:$I$188),0)</f>
        <v>11002464</v>
      </c>
      <c r="H116" s="4"/>
      <c r="I116" s="4">
        <f t="shared" si="3"/>
        <v>361223709</v>
      </c>
      <c r="J116" s="4"/>
      <c r="K116" s="108">
        <f t="shared" si="4"/>
        <v>8.4937688598516698E-5</v>
      </c>
      <c r="L116" s="4"/>
      <c r="M116" s="4">
        <v>0</v>
      </c>
      <c r="N116" s="4"/>
      <c r="O116" s="4">
        <v>1244325154</v>
      </c>
      <c r="P116" s="4"/>
      <c r="Q116" s="4">
        <v>-689880832</v>
      </c>
      <c r="R116" s="4"/>
      <c r="S116" s="4">
        <f t="shared" si="5"/>
        <v>554444322</v>
      </c>
      <c r="T116" s="151"/>
      <c r="U116" s="108">
        <f>S116/درآمدها!$J$5</f>
        <v>6.2034955753075013E-5</v>
      </c>
      <c r="V116" s="228"/>
      <c r="W116" s="228"/>
      <c r="X116" s="228"/>
      <c r="Y116" s="228"/>
      <c r="Z116" s="228"/>
      <c r="AA116" s="228"/>
    </row>
    <row r="117" spans="1:27" s="143" customFormat="1" ht="30.75">
      <c r="A117" s="227" t="s">
        <v>200</v>
      </c>
      <c r="C117" s="4">
        <f>IFERROR(_xlfn.XLOOKUP(A117,'درآمد سود سهام'!$A$8:$A$132,'درآمد سود سهام'!$M$8:$M$132),)</f>
        <v>0</v>
      </c>
      <c r="D117" s="4"/>
      <c r="E117" s="4">
        <f>IFERROR(_xlfn.XLOOKUP(A117,'درآمد ناشی از تغییر قیمت  '!$A$7:$A$114,'درآمد ناشی از تغییر قیمت  '!$I$7:$I$114),0)</f>
        <v>0</v>
      </c>
      <c r="F117" s="4"/>
      <c r="G117" s="4">
        <f>IFERROR(_xlfn.XLOOKUP(A117,'درآمد ناشی ازفروش'!$A$7:$A$188,'درآمد ناشی ازفروش'!$I$7:$I$188),0)</f>
        <v>0</v>
      </c>
      <c r="H117" s="4"/>
      <c r="I117" s="4">
        <f t="shared" si="3"/>
        <v>0</v>
      </c>
      <c r="J117" s="4"/>
      <c r="K117" s="108">
        <f t="shared" si="4"/>
        <v>0</v>
      </c>
      <c r="L117" s="4"/>
      <c r="M117" s="4">
        <v>95041030</v>
      </c>
      <c r="N117" s="4"/>
      <c r="O117" s="4">
        <v>0</v>
      </c>
      <c r="P117" s="4"/>
      <c r="Q117" s="4">
        <v>-4506359191</v>
      </c>
      <c r="R117" s="4"/>
      <c r="S117" s="4">
        <f t="shared" si="5"/>
        <v>-4411318161</v>
      </c>
      <c r="T117" s="151"/>
      <c r="U117" s="108">
        <f>S117/درآمدها!$J$5</f>
        <v>-4.9356791308320267E-4</v>
      </c>
      <c r="V117" s="228"/>
      <c r="W117" s="228"/>
      <c r="X117" s="228"/>
      <c r="Y117" s="228"/>
      <c r="Z117" s="228"/>
      <c r="AA117" s="228"/>
    </row>
    <row r="118" spans="1:27" s="143" customFormat="1" ht="30.75">
      <c r="A118" s="227" t="s">
        <v>368</v>
      </c>
      <c r="C118" s="4">
        <f>IFERROR(_xlfn.XLOOKUP(A118,'درآمد سود سهام'!$A$8:$A$132,'درآمد سود سهام'!$M$8:$M$132),)</f>
        <v>0</v>
      </c>
      <c r="D118" s="4"/>
      <c r="E118" s="4">
        <f>IFERROR(_xlfn.XLOOKUP(A118,'درآمد ناشی از تغییر قیمت  '!$A$7:$A$114,'درآمد ناشی از تغییر قیمت  '!$I$7:$I$114),0)</f>
        <v>337369051</v>
      </c>
      <c r="F118" s="4"/>
      <c r="G118" s="4">
        <f>IFERROR(_xlfn.XLOOKUP(A118,'درآمد ناشی ازفروش'!$A$7:$A$188,'درآمد ناشی ازفروش'!$I$7:$I$188),0)</f>
        <v>0</v>
      </c>
      <c r="H118" s="4"/>
      <c r="I118" s="4">
        <f t="shared" si="3"/>
        <v>337369051</v>
      </c>
      <c r="J118" s="4"/>
      <c r="K118" s="108">
        <f t="shared" si="4"/>
        <v>7.9328534320030194E-5</v>
      </c>
      <c r="L118" s="4"/>
      <c r="M118" s="4">
        <v>0</v>
      </c>
      <c r="N118" s="4"/>
      <c r="O118" s="4">
        <v>337369051</v>
      </c>
      <c r="P118" s="4"/>
      <c r="Q118" s="4">
        <v>0</v>
      </c>
      <c r="R118" s="4"/>
      <c r="S118" s="4">
        <f t="shared" si="5"/>
        <v>337369051</v>
      </c>
      <c r="T118" s="151"/>
      <c r="U118" s="108">
        <f>S118/درآمدها!$J$5</f>
        <v>3.7747116023747301E-5</v>
      </c>
      <c r="V118" s="228"/>
      <c r="W118" s="228"/>
      <c r="X118" s="228"/>
      <c r="Y118" s="228"/>
      <c r="Z118" s="228"/>
      <c r="AA118" s="228"/>
    </row>
    <row r="119" spans="1:27" s="143" customFormat="1" ht="30.75">
      <c r="A119" s="227" t="s">
        <v>201</v>
      </c>
      <c r="C119" s="4">
        <f>IFERROR(_xlfn.XLOOKUP(A119,'درآمد سود سهام'!$A$8:$A$132,'درآمد سود سهام'!$M$8:$M$132),)</f>
        <v>0</v>
      </c>
      <c r="D119" s="4"/>
      <c r="E119" s="4">
        <f>IFERROR(_xlfn.XLOOKUP(A119,'درآمد ناشی از تغییر قیمت  '!$A$7:$A$114,'درآمد ناشی از تغییر قیمت  '!$I$7:$I$114),0)</f>
        <v>16516859722</v>
      </c>
      <c r="F119" s="4"/>
      <c r="G119" s="4">
        <f>IFERROR(_xlfn.XLOOKUP(A119,'درآمد ناشی ازفروش'!$A$7:$A$188,'درآمد ناشی ازفروش'!$I$7:$I$188),0)</f>
        <v>13053526739</v>
      </c>
      <c r="H119" s="4"/>
      <c r="I119" s="4">
        <f t="shared" si="3"/>
        <v>29570386461</v>
      </c>
      <c r="J119" s="4"/>
      <c r="K119" s="108">
        <f t="shared" si="4"/>
        <v>6.9531434797437735E-3</v>
      </c>
      <c r="L119" s="4"/>
      <c r="M119" s="4">
        <v>1433253440</v>
      </c>
      <c r="N119" s="4"/>
      <c r="O119" s="4">
        <v>23297515920</v>
      </c>
      <c r="P119" s="4"/>
      <c r="Q119" s="4">
        <v>4929346774</v>
      </c>
      <c r="R119" s="4"/>
      <c r="S119" s="4">
        <f t="shared" si="5"/>
        <v>29660116134</v>
      </c>
      <c r="T119" s="151"/>
      <c r="U119" s="108">
        <f>S119/درآمدها!$J$5</f>
        <v>3.3185730631465574E-3</v>
      </c>
      <c r="V119" s="228"/>
      <c r="W119" s="228"/>
      <c r="X119" s="228"/>
      <c r="Y119" s="228"/>
      <c r="Z119" s="228"/>
      <c r="AA119" s="228"/>
    </row>
    <row r="120" spans="1:27" s="143" customFormat="1" ht="30.75">
      <c r="A120" s="227" t="s">
        <v>202</v>
      </c>
      <c r="C120" s="4">
        <f>IFERROR(_xlfn.XLOOKUP(A120,'درآمد سود سهام'!$A$8:$A$132,'درآمد سود سهام'!$M$8:$M$132),)</f>
        <v>0</v>
      </c>
      <c r="D120" s="4"/>
      <c r="E120" s="4">
        <f>IFERROR(_xlfn.XLOOKUP(A120,'درآمد ناشی از تغییر قیمت  '!$A$7:$A$114,'درآمد ناشی از تغییر قیمت  '!$I$7:$I$114),0)</f>
        <v>0</v>
      </c>
      <c r="F120" s="4"/>
      <c r="G120" s="4">
        <f>IFERROR(_xlfn.XLOOKUP(A120,'درآمد ناشی ازفروش'!$A$7:$A$188,'درآمد ناشی ازفروش'!$I$7:$I$188),0)</f>
        <v>0</v>
      </c>
      <c r="H120" s="4"/>
      <c r="I120" s="4">
        <f t="shared" si="3"/>
        <v>0</v>
      </c>
      <c r="J120" s="4"/>
      <c r="K120" s="108">
        <f t="shared" si="4"/>
        <v>0</v>
      </c>
      <c r="L120" s="4"/>
      <c r="M120" s="4">
        <v>10245517555</v>
      </c>
      <c r="N120" s="4"/>
      <c r="O120" s="4">
        <v>0</v>
      </c>
      <c r="P120" s="4"/>
      <c r="Q120" s="4">
        <v>-19625313835</v>
      </c>
      <c r="R120" s="4"/>
      <c r="S120" s="4">
        <f t="shared" si="5"/>
        <v>-9379796280</v>
      </c>
      <c r="T120" s="151"/>
      <c r="U120" s="108">
        <f>S120/درآمدها!$J$5</f>
        <v>-1.0494746255200313E-3</v>
      </c>
      <c r="V120" s="228"/>
      <c r="W120" s="228"/>
      <c r="X120" s="228"/>
      <c r="Y120" s="228"/>
      <c r="Z120" s="228"/>
      <c r="AA120" s="228"/>
    </row>
    <row r="121" spans="1:27" s="143" customFormat="1" ht="30.75">
      <c r="A121" s="227" t="s">
        <v>338</v>
      </c>
      <c r="C121" s="4">
        <f>IFERROR(_xlfn.XLOOKUP(A121,'درآمد سود سهام'!$A$8:$A$132,'درآمد سود سهام'!$M$8:$M$132),)</f>
        <v>0</v>
      </c>
      <c r="D121" s="4"/>
      <c r="E121" s="4">
        <f>IFERROR(_xlfn.XLOOKUP(A121,'درآمد ناشی از تغییر قیمت  '!$A$7:$A$114,'درآمد ناشی از تغییر قیمت  '!$I$7:$I$114),0)</f>
        <v>32398805379</v>
      </c>
      <c r="F121" s="4"/>
      <c r="G121" s="4">
        <f>IFERROR(_xlfn.XLOOKUP(A121,'درآمد ناشی ازفروش'!$A$7:$A$188,'درآمد ناشی ازفروش'!$I$7:$I$188),0)</f>
        <v>0</v>
      </c>
      <c r="H121" s="4"/>
      <c r="I121" s="4">
        <f t="shared" si="3"/>
        <v>32398805379</v>
      </c>
      <c r="J121" s="4"/>
      <c r="K121" s="108">
        <f t="shared" si="4"/>
        <v>7.6182143466265381E-3</v>
      </c>
      <c r="L121" s="4"/>
      <c r="M121" s="4">
        <v>0</v>
      </c>
      <c r="N121" s="4"/>
      <c r="O121" s="4">
        <v>45408873799</v>
      </c>
      <c r="P121" s="4"/>
      <c r="Q121" s="4">
        <v>0</v>
      </c>
      <c r="R121" s="4"/>
      <c r="S121" s="4">
        <f t="shared" si="5"/>
        <v>45408873799</v>
      </c>
      <c r="T121" s="151"/>
      <c r="U121" s="108">
        <f>S121/درآمدها!$J$5</f>
        <v>5.080649877983478E-3</v>
      </c>
      <c r="V121" s="228"/>
      <c r="W121" s="228"/>
      <c r="X121" s="228"/>
      <c r="Y121" s="228"/>
      <c r="Z121" s="228"/>
      <c r="AA121" s="228"/>
    </row>
    <row r="122" spans="1:27" s="143" customFormat="1" ht="30.75">
      <c r="A122" s="227" t="s">
        <v>203</v>
      </c>
      <c r="C122" s="4">
        <f>IFERROR(_xlfn.XLOOKUP(A122,'درآمد سود سهام'!$A$8:$A$132,'درآمد سود سهام'!$M$8:$M$132),)</f>
        <v>0</v>
      </c>
      <c r="D122" s="4"/>
      <c r="E122" s="4">
        <f>IFERROR(_xlfn.XLOOKUP(A122,'درآمد ناشی از تغییر قیمت  '!$A$7:$A$114,'درآمد ناشی از تغییر قیمت  '!$I$7:$I$114),0)</f>
        <v>1955650148</v>
      </c>
      <c r="F122" s="4"/>
      <c r="G122" s="4">
        <f>IFERROR(_xlfn.XLOOKUP(A122,'درآمد ناشی ازفروش'!$A$7:$A$188,'درآمد ناشی ازفروش'!$I$7:$I$188),0)</f>
        <v>0</v>
      </c>
      <c r="H122" s="4"/>
      <c r="I122" s="4">
        <f t="shared" si="3"/>
        <v>1955650148</v>
      </c>
      <c r="J122" s="4"/>
      <c r="K122" s="108">
        <f t="shared" si="4"/>
        <v>4.5984911604588804E-4</v>
      </c>
      <c r="L122" s="4"/>
      <c r="M122" s="4">
        <v>702000000</v>
      </c>
      <c r="N122" s="4"/>
      <c r="O122" s="4">
        <v>3862469406</v>
      </c>
      <c r="P122" s="4"/>
      <c r="Q122" s="4">
        <v>-347290488</v>
      </c>
      <c r="R122" s="4"/>
      <c r="S122" s="4">
        <f t="shared" si="5"/>
        <v>4217178918</v>
      </c>
      <c r="T122" s="151"/>
      <c r="U122" s="108">
        <f>S122/درآمدها!$J$5</f>
        <v>4.718463102611244E-4</v>
      </c>
      <c r="V122" s="228"/>
      <c r="W122" s="228"/>
      <c r="X122" s="228"/>
      <c r="Y122" s="228"/>
      <c r="Z122" s="228"/>
      <c r="AA122" s="228"/>
    </row>
    <row r="123" spans="1:27" s="143" customFormat="1" ht="30.75">
      <c r="A123" s="227" t="s">
        <v>204</v>
      </c>
      <c r="C123" s="4">
        <f>IFERROR(_xlfn.XLOOKUP(A123,'درآمد سود سهام'!$A$8:$A$132,'درآمد سود سهام'!$M$8:$M$132),)</f>
        <v>0</v>
      </c>
      <c r="D123" s="4"/>
      <c r="E123" s="4">
        <f>IFERROR(_xlfn.XLOOKUP(A123,'درآمد ناشی از تغییر قیمت  '!$A$7:$A$114,'درآمد ناشی از تغییر قیمت  '!$I$7:$I$114),0)</f>
        <v>834896322</v>
      </c>
      <c r="F123" s="4"/>
      <c r="G123" s="4">
        <f>IFERROR(_xlfn.XLOOKUP(A123,'درآمد ناشی ازفروش'!$A$7:$A$188,'درآمد ناشی ازفروش'!$I$7:$I$188),0)</f>
        <v>0</v>
      </c>
      <c r="H123" s="4"/>
      <c r="I123" s="4">
        <f t="shared" si="3"/>
        <v>834896322</v>
      </c>
      <c r="J123" s="4"/>
      <c r="K123" s="108">
        <f t="shared" si="4"/>
        <v>1.9631647104892256E-4</v>
      </c>
      <c r="L123" s="4"/>
      <c r="M123" s="4">
        <v>434883460</v>
      </c>
      <c r="N123" s="4"/>
      <c r="O123" s="4">
        <v>2704329699</v>
      </c>
      <c r="P123" s="4"/>
      <c r="Q123" s="4">
        <v>-78476180</v>
      </c>
      <c r="R123" s="4"/>
      <c r="S123" s="4">
        <f t="shared" si="5"/>
        <v>3060736979</v>
      </c>
      <c r="T123" s="151"/>
      <c r="U123" s="108">
        <f>S123/درآمدها!$J$5</f>
        <v>3.4245581662583149E-4</v>
      </c>
      <c r="V123" s="228"/>
      <c r="W123" s="228"/>
      <c r="X123" s="228"/>
      <c r="Y123" s="228"/>
      <c r="Z123" s="228"/>
      <c r="AA123" s="228"/>
    </row>
    <row r="124" spans="1:27" s="143" customFormat="1" ht="30.75">
      <c r="A124" s="227" t="s">
        <v>205</v>
      </c>
      <c r="C124" s="4">
        <f>IFERROR(_xlfn.XLOOKUP(A124,'درآمد سود سهام'!$A$8:$A$132,'درآمد سود سهام'!$M$8:$M$132),)</f>
        <v>0</v>
      </c>
      <c r="D124" s="4"/>
      <c r="E124" s="4">
        <f>IFERROR(_xlfn.XLOOKUP(A124,'درآمد ناشی از تغییر قیمت  '!$A$7:$A$114,'درآمد ناشی از تغییر قیمت  '!$I$7:$I$114),0)</f>
        <v>0</v>
      </c>
      <c r="F124" s="4"/>
      <c r="G124" s="4">
        <f>IFERROR(_xlfn.XLOOKUP(A124,'درآمد ناشی ازفروش'!$A$7:$A$188,'درآمد ناشی ازفروش'!$I$7:$I$188),0)</f>
        <v>0</v>
      </c>
      <c r="H124" s="4"/>
      <c r="I124" s="4">
        <f t="shared" si="3"/>
        <v>0</v>
      </c>
      <c r="J124" s="4"/>
      <c r="K124" s="108">
        <f t="shared" si="4"/>
        <v>0</v>
      </c>
      <c r="L124" s="4"/>
      <c r="M124" s="4">
        <v>2213133750</v>
      </c>
      <c r="N124" s="4"/>
      <c r="O124" s="4">
        <v>0</v>
      </c>
      <c r="P124" s="4"/>
      <c r="Q124" s="4">
        <v>-8223926188</v>
      </c>
      <c r="R124" s="4"/>
      <c r="S124" s="4">
        <f t="shared" si="5"/>
        <v>-6010792438</v>
      </c>
      <c r="T124" s="151"/>
      <c r="U124" s="108">
        <f>S124/درآمدها!$J$5</f>
        <v>-6.7252784118555353E-4</v>
      </c>
      <c r="V124" s="228"/>
      <c r="W124" s="228"/>
      <c r="X124" s="228"/>
      <c r="Y124" s="228"/>
      <c r="Z124" s="228"/>
      <c r="AA124" s="228"/>
    </row>
    <row r="125" spans="1:27" s="143" customFormat="1" ht="30.75">
      <c r="A125" s="227" t="s">
        <v>206</v>
      </c>
      <c r="C125" s="4">
        <f>IFERROR(_xlfn.XLOOKUP(A125,'درآمد سود سهام'!$A$8:$A$132,'درآمد سود سهام'!$M$8:$M$132),)</f>
        <v>0</v>
      </c>
      <c r="D125" s="4"/>
      <c r="E125" s="4">
        <f>IFERROR(_xlfn.XLOOKUP(A125,'درآمد ناشی از تغییر قیمت  '!$A$7:$A$114,'درآمد ناشی از تغییر قیمت  '!$I$7:$I$114),0)</f>
        <v>-3780803913</v>
      </c>
      <c r="F125" s="4"/>
      <c r="G125" s="4">
        <f>IFERROR(_xlfn.XLOOKUP(A125,'درآمد ناشی ازفروش'!$A$7:$A$188,'درآمد ناشی ازفروش'!$I$7:$I$188),0)</f>
        <v>-19748777687</v>
      </c>
      <c r="H125" s="4"/>
      <c r="I125" s="4">
        <f t="shared" si="3"/>
        <v>-23529581600</v>
      </c>
      <c r="J125" s="4"/>
      <c r="K125" s="108">
        <f t="shared" si="4"/>
        <v>-5.5327162226613104E-3</v>
      </c>
      <c r="L125" s="4"/>
      <c r="M125" s="4">
        <v>8005097100</v>
      </c>
      <c r="N125" s="4"/>
      <c r="O125" s="4">
        <v>-18973150688</v>
      </c>
      <c r="P125" s="4"/>
      <c r="Q125" s="4">
        <v>-21567374341</v>
      </c>
      <c r="R125" s="4"/>
      <c r="S125" s="4">
        <f t="shared" si="5"/>
        <v>-32535427929</v>
      </c>
      <c r="T125" s="151"/>
      <c r="U125" s="108">
        <f>S125/درآمدها!$J$5</f>
        <v>-3.6402822644162201E-3</v>
      </c>
      <c r="V125" s="228"/>
      <c r="W125" s="228"/>
      <c r="X125" s="228"/>
      <c r="Y125" s="228"/>
      <c r="Z125" s="228"/>
      <c r="AA125" s="228"/>
    </row>
    <row r="126" spans="1:27" s="143" customFormat="1" ht="30.75">
      <c r="A126" s="227" t="s">
        <v>369</v>
      </c>
      <c r="C126" s="4">
        <f>IFERROR(_xlfn.XLOOKUP(A126,'درآمد سود سهام'!$A$8:$A$132,'درآمد سود سهام'!$M$8:$M$132),)</f>
        <v>0</v>
      </c>
      <c r="D126" s="4"/>
      <c r="E126" s="4">
        <f>IFERROR(_xlfn.XLOOKUP(A126,'درآمد ناشی از تغییر قیمت  '!$A$7:$A$114,'درآمد ناشی از تغییر قیمت  '!$I$7:$I$114),0)</f>
        <v>45042209904</v>
      </c>
      <c r="F126" s="4"/>
      <c r="G126" s="4">
        <f>IFERROR(_xlfn.XLOOKUP(A126,'درآمد ناشی ازفروش'!$A$7:$A$188,'درآمد ناشی ازفروش'!$I$7:$I$188),0)</f>
        <v>0</v>
      </c>
      <c r="H126" s="4"/>
      <c r="I126" s="4">
        <f t="shared" si="3"/>
        <v>45042209904</v>
      </c>
      <c r="J126" s="4"/>
      <c r="K126" s="108">
        <f t="shared" si="4"/>
        <v>1.0591168584161171E-2</v>
      </c>
      <c r="L126" s="4"/>
      <c r="M126" s="4">
        <v>0</v>
      </c>
      <c r="N126" s="4"/>
      <c r="O126" s="4">
        <v>45042209904</v>
      </c>
      <c r="P126" s="4"/>
      <c r="Q126" s="4">
        <v>0</v>
      </c>
      <c r="R126" s="4"/>
      <c r="S126" s="4">
        <f t="shared" si="5"/>
        <v>45042209904</v>
      </c>
      <c r="T126" s="151"/>
      <c r="U126" s="108">
        <f>S126/درآمدها!$J$5</f>
        <v>5.0396250579969994E-3</v>
      </c>
      <c r="V126" s="228"/>
      <c r="W126" s="228"/>
      <c r="X126" s="228"/>
      <c r="Y126" s="228"/>
      <c r="Z126" s="228"/>
      <c r="AA126" s="228"/>
    </row>
    <row r="127" spans="1:27" s="143" customFormat="1" ht="30.75">
      <c r="A127" s="227" t="s">
        <v>207</v>
      </c>
      <c r="C127" s="4">
        <f>IFERROR(_xlfn.XLOOKUP(A127,'درآمد سود سهام'!$A$8:$A$132,'درآمد سود سهام'!$M$8:$M$132),)</f>
        <v>0</v>
      </c>
      <c r="D127" s="4"/>
      <c r="E127" s="4">
        <f>IFERROR(_xlfn.XLOOKUP(A127,'درآمد ناشی از تغییر قیمت  '!$A$7:$A$114,'درآمد ناشی از تغییر قیمت  '!$I$7:$I$114),0)</f>
        <v>0</v>
      </c>
      <c r="F127" s="4"/>
      <c r="G127" s="4">
        <f>IFERROR(_xlfn.XLOOKUP(A127,'درآمد ناشی ازفروش'!$A$7:$A$188,'درآمد ناشی ازفروش'!$I$7:$I$188),0)</f>
        <v>0</v>
      </c>
      <c r="H127" s="4"/>
      <c r="I127" s="4">
        <f t="shared" si="3"/>
        <v>0</v>
      </c>
      <c r="J127" s="4"/>
      <c r="K127" s="108">
        <f t="shared" si="4"/>
        <v>0</v>
      </c>
      <c r="L127" s="4"/>
      <c r="M127" s="4">
        <v>5977641040</v>
      </c>
      <c r="N127" s="4"/>
      <c r="O127" s="4">
        <v>0</v>
      </c>
      <c r="P127" s="4"/>
      <c r="Q127" s="4">
        <v>-29296226557</v>
      </c>
      <c r="R127" s="4"/>
      <c r="S127" s="4">
        <f t="shared" si="5"/>
        <v>-23318585517</v>
      </c>
      <c r="T127" s="151"/>
      <c r="U127" s="108">
        <f>S127/درآمدها!$J$5</f>
        <v>-2.6090400124458139E-3</v>
      </c>
      <c r="V127" s="228"/>
      <c r="W127" s="228"/>
      <c r="X127" s="228"/>
      <c r="Y127" s="228"/>
      <c r="Z127" s="228"/>
      <c r="AA127" s="228"/>
    </row>
    <row r="128" spans="1:27" s="143" customFormat="1" ht="30.75">
      <c r="A128" s="227" t="s">
        <v>208</v>
      </c>
      <c r="C128" s="4">
        <f>IFERROR(_xlfn.XLOOKUP(A128,'درآمد سود سهام'!$A$8:$A$132,'درآمد سود سهام'!$M$8:$M$132),)</f>
        <v>0</v>
      </c>
      <c r="D128" s="4"/>
      <c r="E128" s="4">
        <f>IFERROR(_xlfn.XLOOKUP(A128,'درآمد ناشی از تغییر قیمت  '!$A$7:$A$114,'درآمد ناشی از تغییر قیمت  '!$I$7:$I$114),0)</f>
        <v>-1487748109</v>
      </c>
      <c r="F128" s="4"/>
      <c r="G128" s="4">
        <f>IFERROR(_xlfn.XLOOKUP(A128,'درآمد ناشی ازفروش'!$A$7:$A$188,'درآمد ناشی ازفروش'!$I$7:$I$188),0)</f>
        <v>0</v>
      </c>
      <c r="H128" s="4"/>
      <c r="I128" s="4">
        <f t="shared" si="3"/>
        <v>-1487748109</v>
      </c>
      <c r="J128" s="4"/>
      <c r="K128" s="108">
        <f t="shared" si="4"/>
        <v>-3.4982721910779694E-4</v>
      </c>
      <c r="L128" s="4"/>
      <c r="M128" s="4">
        <v>5644295040</v>
      </c>
      <c r="N128" s="4"/>
      <c r="O128" s="4">
        <v>4010683972</v>
      </c>
      <c r="P128" s="4"/>
      <c r="Q128" s="4">
        <v>-929587891</v>
      </c>
      <c r="R128" s="4"/>
      <c r="S128" s="4">
        <f t="shared" si="5"/>
        <v>8725391121</v>
      </c>
      <c r="T128" s="151"/>
      <c r="U128" s="108">
        <f>S128/درآمدها!$J$5</f>
        <v>9.7625537974128376E-4</v>
      </c>
      <c r="V128" s="228"/>
      <c r="W128" s="228"/>
      <c r="X128" s="228"/>
      <c r="Y128" s="228"/>
      <c r="Z128" s="228"/>
      <c r="AA128" s="228"/>
    </row>
    <row r="129" spans="1:27" s="143" customFormat="1" ht="30.75">
      <c r="A129" s="227" t="s">
        <v>209</v>
      </c>
      <c r="C129" s="4">
        <f>IFERROR(_xlfn.XLOOKUP(A129,'درآمد سود سهام'!$A$8:$A$132,'درآمد سود سهام'!$M$8:$M$132),)</f>
        <v>0</v>
      </c>
      <c r="D129" s="4"/>
      <c r="E129" s="4">
        <f>IFERROR(_xlfn.XLOOKUP(A129,'درآمد ناشی از تغییر قیمت  '!$A$7:$A$114,'درآمد ناشی از تغییر قیمت  '!$I$7:$I$114),0)</f>
        <v>0</v>
      </c>
      <c r="F129" s="4"/>
      <c r="G129" s="4">
        <f>IFERROR(_xlfn.XLOOKUP(A129,'درآمد ناشی ازفروش'!$A$7:$A$188,'درآمد ناشی ازفروش'!$I$7:$I$188),0)</f>
        <v>0</v>
      </c>
      <c r="H129" s="4"/>
      <c r="I129" s="4">
        <f t="shared" si="3"/>
        <v>0</v>
      </c>
      <c r="J129" s="4"/>
      <c r="K129" s="108">
        <f t="shared" si="4"/>
        <v>0</v>
      </c>
      <c r="L129" s="4"/>
      <c r="M129" s="4">
        <v>309744270</v>
      </c>
      <c r="N129" s="4"/>
      <c r="O129" s="4">
        <v>0</v>
      </c>
      <c r="P129" s="4"/>
      <c r="Q129" s="4">
        <v>-5134399207</v>
      </c>
      <c r="R129" s="4"/>
      <c r="S129" s="4">
        <f t="shared" si="5"/>
        <v>-4824654937</v>
      </c>
      <c r="T129" s="151"/>
      <c r="U129" s="108">
        <f>S129/درآمدها!$J$5</f>
        <v>-5.3981480856548465E-4</v>
      </c>
      <c r="V129" s="228"/>
      <c r="W129" s="228"/>
      <c r="X129" s="228"/>
      <c r="Y129" s="228"/>
      <c r="Z129" s="228"/>
      <c r="AA129" s="228"/>
    </row>
    <row r="130" spans="1:27" s="143" customFormat="1" ht="30.75">
      <c r="A130" s="227" t="s">
        <v>210</v>
      </c>
      <c r="C130" s="4">
        <f>IFERROR(_xlfn.XLOOKUP(A130,'درآمد سود سهام'!$A$8:$A$132,'درآمد سود سهام'!$M$8:$M$132),)</f>
        <v>0</v>
      </c>
      <c r="D130" s="4"/>
      <c r="E130" s="4">
        <f>IFERROR(_xlfn.XLOOKUP(A130,'درآمد ناشی از تغییر قیمت  '!$A$7:$A$114,'درآمد ناشی از تغییر قیمت  '!$I$7:$I$114),0)</f>
        <v>0</v>
      </c>
      <c r="F130" s="4"/>
      <c r="G130" s="4">
        <f>IFERROR(_xlfn.XLOOKUP(A130,'درآمد ناشی ازفروش'!$A$7:$A$188,'درآمد ناشی ازفروش'!$I$7:$I$188),0)</f>
        <v>0</v>
      </c>
      <c r="H130" s="4"/>
      <c r="I130" s="4">
        <f t="shared" si="3"/>
        <v>0</v>
      </c>
      <c r="J130" s="4"/>
      <c r="K130" s="108">
        <f t="shared" si="4"/>
        <v>0</v>
      </c>
      <c r="L130" s="4"/>
      <c r="M130" s="4">
        <v>4143530040</v>
      </c>
      <c r="N130" s="4"/>
      <c r="O130" s="4">
        <v>0</v>
      </c>
      <c r="P130" s="4"/>
      <c r="Q130" s="4">
        <v>-16946385191</v>
      </c>
      <c r="R130" s="4"/>
      <c r="S130" s="4">
        <f t="shared" si="5"/>
        <v>-12802855151</v>
      </c>
      <c r="T130" s="151"/>
      <c r="U130" s="108">
        <f>S130/درآمدها!$J$5</f>
        <v>-1.4324694496651612E-3</v>
      </c>
      <c r="V130" s="228"/>
      <c r="W130" s="228"/>
      <c r="X130" s="228"/>
      <c r="Y130" s="228"/>
      <c r="Z130" s="228"/>
      <c r="AA130" s="228"/>
    </row>
    <row r="131" spans="1:27" s="143" customFormat="1" ht="30.75">
      <c r="A131" s="227" t="s">
        <v>322</v>
      </c>
      <c r="C131" s="4">
        <f>IFERROR(_xlfn.XLOOKUP(A131,'درآمد سود سهام'!$A$8:$A$132,'درآمد سود سهام'!$M$8:$M$132),)</f>
        <v>0</v>
      </c>
      <c r="D131" s="4"/>
      <c r="E131" s="4">
        <f>IFERROR(_xlfn.XLOOKUP(A131,'درآمد ناشی از تغییر قیمت  '!$A$7:$A$114,'درآمد ناشی از تغییر قیمت  '!$I$7:$I$114),0)</f>
        <v>-1031876722</v>
      </c>
      <c r="F131" s="4"/>
      <c r="G131" s="4">
        <f>IFERROR(_xlfn.XLOOKUP(A131,'درآمد ناشی ازفروش'!$A$7:$A$188,'درآمد ناشی ازفروش'!$I$7:$I$188),0)</f>
        <v>-532206061</v>
      </c>
      <c r="H131" s="4"/>
      <c r="I131" s="4">
        <f t="shared" si="3"/>
        <v>-1564082783</v>
      </c>
      <c r="J131" s="4"/>
      <c r="K131" s="108">
        <f t="shared" si="4"/>
        <v>-3.6777645834082108E-4</v>
      </c>
      <c r="L131" s="4"/>
      <c r="M131" s="4">
        <v>1869213929</v>
      </c>
      <c r="N131" s="4"/>
      <c r="O131" s="4">
        <v>-36467009</v>
      </c>
      <c r="P131" s="4"/>
      <c r="Q131" s="4">
        <v>-532206061</v>
      </c>
      <c r="R131" s="4"/>
      <c r="S131" s="4">
        <f t="shared" si="5"/>
        <v>1300540859</v>
      </c>
      <c r="T131" s="151"/>
      <c r="U131" s="108">
        <f>S131/درآمدها!$J$5</f>
        <v>1.4551324892660939E-4</v>
      </c>
      <c r="V131" s="228"/>
      <c r="W131" s="228"/>
      <c r="X131" s="228"/>
      <c r="Y131" s="228"/>
      <c r="Z131" s="228"/>
      <c r="AA131" s="228"/>
    </row>
    <row r="132" spans="1:27" s="143" customFormat="1" ht="30.75">
      <c r="A132" s="227" t="s">
        <v>211</v>
      </c>
      <c r="C132" s="4">
        <f>IFERROR(_xlfn.XLOOKUP(A132,'درآمد سود سهام'!$A$8:$A$132,'درآمد سود سهام'!$M$8:$M$132),)</f>
        <v>0</v>
      </c>
      <c r="D132" s="4"/>
      <c r="E132" s="4">
        <f>IFERROR(_xlfn.XLOOKUP(A132,'درآمد ناشی از تغییر قیمت  '!$A$7:$A$114,'درآمد ناشی از تغییر قیمت  '!$I$7:$I$114),0)</f>
        <v>0</v>
      </c>
      <c r="F132" s="4"/>
      <c r="G132" s="4">
        <f>IFERROR(_xlfn.XLOOKUP(A132,'درآمد ناشی ازفروش'!$A$7:$A$188,'درآمد ناشی ازفروش'!$I$7:$I$188),0)</f>
        <v>0</v>
      </c>
      <c r="H132" s="4"/>
      <c r="I132" s="4">
        <f t="shared" si="3"/>
        <v>0</v>
      </c>
      <c r="J132" s="4"/>
      <c r="K132" s="108">
        <f t="shared" si="4"/>
        <v>0</v>
      </c>
      <c r="L132" s="4"/>
      <c r="M132" s="4">
        <v>792213000</v>
      </c>
      <c r="N132" s="4"/>
      <c r="O132" s="4">
        <v>0</v>
      </c>
      <c r="P132" s="4"/>
      <c r="Q132" s="4">
        <v>-9583868821</v>
      </c>
      <c r="R132" s="4"/>
      <c r="S132" s="4">
        <f t="shared" si="5"/>
        <v>-8791655821</v>
      </c>
      <c r="T132" s="151"/>
      <c r="U132" s="108">
        <f>S132/درآمدها!$J$5</f>
        <v>-9.8366951957350808E-4</v>
      </c>
      <c r="V132" s="228"/>
      <c r="W132" s="228"/>
      <c r="X132" s="228"/>
      <c r="Y132" s="228"/>
      <c r="Z132" s="228"/>
      <c r="AA132" s="228"/>
    </row>
    <row r="133" spans="1:27" s="143" customFormat="1" ht="30.75">
      <c r="A133" s="227" t="s">
        <v>212</v>
      </c>
      <c r="C133" s="4">
        <f>IFERROR(_xlfn.XLOOKUP(A133,'درآمد سود سهام'!$A$8:$A$132,'درآمد سود سهام'!$M$8:$M$132),)</f>
        <v>0</v>
      </c>
      <c r="D133" s="4"/>
      <c r="E133" s="4">
        <f>IFERROR(_xlfn.XLOOKUP(A133,'درآمد ناشی از تغییر قیمت  '!$A$7:$A$114,'درآمد ناشی از تغییر قیمت  '!$I$7:$I$114),0)</f>
        <v>0</v>
      </c>
      <c r="F133" s="4"/>
      <c r="G133" s="4">
        <f>IFERROR(_xlfn.XLOOKUP(A133,'درآمد ناشی ازفروش'!$A$7:$A$188,'درآمد ناشی ازفروش'!$I$7:$I$188),0)</f>
        <v>0</v>
      </c>
      <c r="H133" s="4"/>
      <c r="I133" s="4">
        <f t="shared" si="3"/>
        <v>0</v>
      </c>
      <c r="J133" s="4"/>
      <c r="K133" s="108">
        <f t="shared" si="4"/>
        <v>0</v>
      </c>
      <c r="L133" s="4"/>
      <c r="M133" s="4">
        <v>4717999660</v>
      </c>
      <c r="N133" s="4"/>
      <c r="O133" s="4">
        <v>0</v>
      </c>
      <c r="P133" s="4"/>
      <c r="Q133" s="4">
        <v>-15955102637</v>
      </c>
      <c r="R133" s="4"/>
      <c r="S133" s="4">
        <f t="shared" si="5"/>
        <v>-11237102977</v>
      </c>
      <c r="T133" s="151"/>
      <c r="U133" s="108">
        <f>S133/درآمدها!$J$5</f>
        <v>-1.25728257700679E-3</v>
      </c>
      <c r="V133" s="228"/>
      <c r="W133" s="228"/>
      <c r="X133" s="228"/>
      <c r="Y133" s="228"/>
      <c r="Z133" s="228"/>
      <c r="AA133" s="228"/>
    </row>
    <row r="134" spans="1:27" s="143" customFormat="1" ht="30.75">
      <c r="A134" s="227" t="s">
        <v>213</v>
      </c>
      <c r="C134" s="4">
        <f>IFERROR(_xlfn.XLOOKUP(A134,'درآمد سود سهام'!$A$8:$A$132,'درآمد سود سهام'!$M$8:$M$132),)</f>
        <v>0</v>
      </c>
      <c r="D134" s="4"/>
      <c r="E134" s="4">
        <f>IFERROR(_xlfn.XLOOKUP(A134,'درآمد ناشی از تغییر قیمت  '!$A$7:$A$114,'درآمد ناشی از تغییر قیمت  '!$I$7:$I$114),0)</f>
        <v>-2982651594</v>
      </c>
      <c r="F134" s="4"/>
      <c r="G134" s="4">
        <f>IFERROR(_xlfn.XLOOKUP(A134,'درآمد ناشی ازفروش'!$A$7:$A$188,'درآمد ناشی ازفروش'!$I$7:$I$188),0)</f>
        <v>0</v>
      </c>
      <c r="H134" s="4"/>
      <c r="I134" s="4">
        <f t="shared" si="3"/>
        <v>-2982651594</v>
      </c>
      <c r="J134" s="4"/>
      <c r="K134" s="108">
        <f t="shared" si="4"/>
        <v>-7.0133694432842849E-4</v>
      </c>
      <c r="L134" s="4"/>
      <c r="M134" s="4">
        <v>1398617145</v>
      </c>
      <c r="N134" s="4"/>
      <c r="O134" s="4">
        <v>3408500915</v>
      </c>
      <c r="P134" s="4"/>
      <c r="Q134" s="4">
        <v>-163749695</v>
      </c>
      <c r="R134" s="4"/>
      <c r="S134" s="4">
        <f t="shared" si="5"/>
        <v>4643368365</v>
      </c>
      <c r="T134" s="151"/>
      <c r="U134" s="108">
        <f>S134/درآمدها!$J$5</f>
        <v>5.1953124892494299E-4</v>
      </c>
      <c r="V134" s="228"/>
      <c r="W134" s="228"/>
      <c r="X134" s="228"/>
      <c r="Y134" s="228"/>
      <c r="Z134" s="228"/>
      <c r="AA134" s="228"/>
    </row>
    <row r="135" spans="1:27" s="143" customFormat="1" ht="30.75">
      <c r="A135" s="227" t="s">
        <v>214</v>
      </c>
      <c r="C135" s="4">
        <f>IFERROR(_xlfn.XLOOKUP(A135,'درآمد سود سهام'!$A$8:$A$132,'درآمد سود سهام'!$M$8:$M$132),)</f>
        <v>0</v>
      </c>
      <c r="D135" s="4"/>
      <c r="E135" s="4">
        <f>IFERROR(_xlfn.XLOOKUP(A135,'درآمد ناشی از تغییر قیمت  '!$A$7:$A$114,'درآمد ناشی از تغییر قیمت  '!$I$7:$I$114),0)</f>
        <v>-16218082540</v>
      </c>
      <c r="F135" s="4"/>
      <c r="G135" s="4">
        <f>IFERROR(_xlfn.XLOOKUP(A135,'درآمد ناشی ازفروش'!$A$7:$A$188,'درآمد ناشی ازفروش'!$I$7:$I$188),0)</f>
        <v>16124077057</v>
      </c>
      <c r="H135" s="4"/>
      <c r="I135" s="4">
        <f t="shared" si="3"/>
        <v>-94005483</v>
      </c>
      <c r="J135" s="4"/>
      <c r="K135" s="108">
        <f t="shared" si="4"/>
        <v>-2.2104331035500095E-5</v>
      </c>
      <c r="L135" s="4"/>
      <c r="M135" s="4">
        <v>0</v>
      </c>
      <c r="N135" s="4"/>
      <c r="O135" s="4">
        <v>0</v>
      </c>
      <c r="P135" s="4"/>
      <c r="Q135" s="4">
        <v>15315662481</v>
      </c>
      <c r="R135" s="4"/>
      <c r="S135" s="4">
        <f t="shared" si="5"/>
        <v>15315662481</v>
      </c>
      <c r="T135" s="151"/>
      <c r="U135" s="108">
        <f>S135/درآمدها!$J$5</f>
        <v>1.7136192159216774E-3</v>
      </c>
      <c r="V135" s="228"/>
      <c r="W135" s="228"/>
      <c r="X135" s="228"/>
      <c r="Y135" s="228"/>
      <c r="Z135" s="228"/>
      <c r="AA135" s="228"/>
    </row>
    <row r="136" spans="1:27" s="143" customFormat="1" ht="30.75">
      <c r="A136" s="227" t="s">
        <v>323</v>
      </c>
      <c r="C136" s="4">
        <f>IFERROR(_xlfn.XLOOKUP(A136,'درآمد سود سهام'!$A$8:$A$132,'درآمد سود سهام'!$M$8:$M$132),)</f>
        <v>0</v>
      </c>
      <c r="D136" s="4"/>
      <c r="E136" s="4">
        <f>IFERROR(_xlfn.XLOOKUP(A136,'درآمد ناشی از تغییر قیمت  '!$A$7:$A$114,'درآمد ناشی از تغییر قیمت  '!$I$7:$I$114),0)</f>
        <v>18897159106</v>
      </c>
      <c r="F136" s="4"/>
      <c r="G136" s="4">
        <f>IFERROR(_xlfn.XLOOKUP(A136,'درآمد ناشی ازفروش'!$A$7:$A$188,'درآمد ناشی ازفروش'!$I$7:$I$188),0)</f>
        <v>0</v>
      </c>
      <c r="H136" s="4"/>
      <c r="I136" s="4">
        <f t="shared" si="3"/>
        <v>18897159106</v>
      </c>
      <c r="J136" s="4"/>
      <c r="K136" s="108">
        <f t="shared" si="4"/>
        <v>4.4434542239364808E-3</v>
      </c>
      <c r="L136" s="4"/>
      <c r="M136" s="4">
        <v>0</v>
      </c>
      <c r="N136" s="4"/>
      <c r="O136" s="4">
        <v>125102784458</v>
      </c>
      <c r="P136" s="4"/>
      <c r="Q136" s="4">
        <v>0</v>
      </c>
      <c r="R136" s="4"/>
      <c r="S136" s="4">
        <f t="shared" si="5"/>
        <v>125102784458</v>
      </c>
      <c r="T136" s="151"/>
      <c r="U136" s="108">
        <f>S136/درآمدها!$J$5</f>
        <v>1.3997340022247555E-2</v>
      </c>
      <c r="V136" s="228"/>
      <c r="W136" s="228"/>
      <c r="X136" s="228"/>
      <c r="Y136" s="228"/>
      <c r="Z136" s="228"/>
      <c r="AA136" s="228"/>
    </row>
    <row r="137" spans="1:27" s="143" customFormat="1" ht="30.75">
      <c r="A137" s="227" t="s">
        <v>215</v>
      </c>
      <c r="C137" s="4">
        <f>IFERROR(_xlfn.XLOOKUP(A137,'درآمد سود سهام'!$A$8:$A$132,'درآمد سود سهام'!$M$8:$M$132),)</f>
        <v>0</v>
      </c>
      <c r="D137" s="4"/>
      <c r="E137" s="4">
        <f>IFERROR(_xlfn.XLOOKUP(A137,'درآمد ناشی از تغییر قیمت  '!$A$7:$A$114,'درآمد ناشی از تغییر قیمت  '!$I$7:$I$114),0)</f>
        <v>0</v>
      </c>
      <c r="F137" s="4"/>
      <c r="G137" s="4">
        <f>IFERROR(_xlfn.XLOOKUP(A137,'درآمد ناشی ازفروش'!$A$7:$A$188,'درآمد ناشی ازفروش'!$I$7:$I$188),0)</f>
        <v>0</v>
      </c>
      <c r="H137" s="4"/>
      <c r="I137" s="4">
        <f t="shared" si="3"/>
        <v>0</v>
      </c>
      <c r="J137" s="4"/>
      <c r="K137" s="108">
        <f t="shared" si="4"/>
        <v>0</v>
      </c>
      <c r="L137" s="4"/>
      <c r="M137" s="4">
        <v>178278860</v>
      </c>
      <c r="N137" s="4"/>
      <c r="O137" s="4">
        <v>0</v>
      </c>
      <c r="P137" s="4"/>
      <c r="Q137" s="4">
        <v>-1525571630</v>
      </c>
      <c r="R137" s="4"/>
      <c r="S137" s="4">
        <f t="shared" si="5"/>
        <v>-1347292770</v>
      </c>
      <c r="T137" s="151"/>
      <c r="U137" s="108">
        <f>S137/درآمدها!$J$5</f>
        <v>-1.5074416682977208E-4</v>
      </c>
      <c r="V137" s="228"/>
      <c r="W137" s="228"/>
      <c r="X137" s="228"/>
      <c r="Y137" s="228"/>
      <c r="Z137" s="228"/>
      <c r="AA137" s="228"/>
    </row>
    <row r="138" spans="1:27" s="143" customFormat="1" ht="30.75">
      <c r="A138" s="227" t="s">
        <v>216</v>
      </c>
      <c r="C138" s="4">
        <f>IFERROR(_xlfn.XLOOKUP(A138,'درآمد سود سهام'!$A$8:$A$132,'درآمد سود سهام'!$M$8:$M$132),)</f>
        <v>0</v>
      </c>
      <c r="D138" s="4"/>
      <c r="E138" s="4">
        <f>IFERROR(_xlfn.XLOOKUP(A138,'درآمد ناشی از تغییر قیمت  '!$A$7:$A$114,'درآمد ناشی از تغییر قیمت  '!$I$7:$I$114),0)</f>
        <v>0</v>
      </c>
      <c r="F138" s="4"/>
      <c r="G138" s="4">
        <f>IFERROR(_xlfn.XLOOKUP(A138,'درآمد ناشی ازفروش'!$A$7:$A$188,'درآمد ناشی ازفروش'!$I$7:$I$188),0)</f>
        <v>0</v>
      </c>
      <c r="H138" s="4"/>
      <c r="I138" s="4">
        <f t="shared" si="3"/>
        <v>0</v>
      </c>
      <c r="J138" s="4"/>
      <c r="K138" s="108">
        <f t="shared" si="4"/>
        <v>0</v>
      </c>
      <c r="L138" s="4"/>
      <c r="M138" s="4">
        <v>0</v>
      </c>
      <c r="N138" s="4"/>
      <c r="O138" s="4">
        <v>0</v>
      </c>
      <c r="P138" s="4"/>
      <c r="Q138" s="4">
        <v>-8024268753</v>
      </c>
      <c r="R138" s="4"/>
      <c r="S138" s="4">
        <f t="shared" si="5"/>
        <v>-8024268753</v>
      </c>
      <c r="T138" s="151"/>
      <c r="U138" s="108">
        <f>S138/درآمدها!$J$5</f>
        <v>-8.9780909875227725E-4</v>
      </c>
      <c r="V138" s="228"/>
      <c r="W138" s="228"/>
      <c r="X138" s="228"/>
      <c r="Y138" s="228"/>
      <c r="Z138" s="228"/>
      <c r="AA138" s="228"/>
    </row>
    <row r="139" spans="1:27" s="143" customFormat="1" ht="30.75">
      <c r="A139" s="227" t="s">
        <v>307</v>
      </c>
      <c r="C139" s="4">
        <f>IFERROR(_xlfn.XLOOKUP(A139,'درآمد سود سهام'!$A$8:$A$132,'درآمد سود سهام'!$M$8:$M$132),)</f>
        <v>0</v>
      </c>
      <c r="D139" s="4"/>
      <c r="E139" s="4">
        <f>IFERROR(_xlfn.XLOOKUP(A139,'درآمد ناشی از تغییر قیمت  '!$A$7:$A$114,'درآمد ناشی از تغییر قیمت  '!$I$7:$I$114),0)</f>
        <v>0</v>
      </c>
      <c r="F139" s="4"/>
      <c r="G139" s="4">
        <f>IFERROR(_xlfn.XLOOKUP(A139,'درآمد ناشی ازفروش'!$A$7:$A$188,'درآمد ناشی ازفروش'!$I$7:$I$188),0)</f>
        <v>0</v>
      </c>
      <c r="H139" s="4"/>
      <c r="I139" s="4">
        <f t="shared" ref="I139:I202" si="6">G139+E139+C139</f>
        <v>0</v>
      </c>
      <c r="J139" s="4"/>
      <c r="K139" s="108">
        <f t="shared" si="4"/>
        <v>0</v>
      </c>
      <c r="L139" s="4"/>
      <c r="M139" s="4">
        <v>0</v>
      </c>
      <c r="N139" s="4"/>
      <c r="O139" s="4">
        <v>0</v>
      </c>
      <c r="P139" s="4"/>
      <c r="Q139" s="4">
        <v>2248291575</v>
      </c>
      <c r="R139" s="4"/>
      <c r="S139" s="4">
        <f t="shared" si="5"/>
        <v>2248291575</v>
      </c>
      <c r="T139" s="151"/>
      <c r="U139" s="108">
        <f>S139/درآمدها!$J$5</f>
        <v>2.5155396645064088E-4</v>
      </c>
      <c r="V139" s="228"/>
      <c r="W139" s="228"/>
      <c r="X139" s="228"/>
      <c r="Y139" s="228"/>
      <c r="Z139" s="228"/>
      <c r="AA139" s="228"/>
    </row>
    <row r="140" spans="1:27" s="143" customFormat="1" ht="30.75">
      <c r="A140" s="227" t="s">
        <v>217</v>
      </c>
      <c r="C140" s="4">
        <f>IFERROR(_xlfn.XLOOKUP(A140,'درآمد سود سهام'!$A$8:$A$132,'درآمد سود سهام'!$M$8:$M$132),)</f>
        <v>0</v>
      </c>
      <c r="D140" s="4"/>
      <c r="E140" s="4">
        <f>IFERROR(_xlfn.XLOOKUP(A140,'درآمد ناشی از تغییر قیمت  '!$A$7:$A$114,'درآمد ناشی از تغییر قیمت  '!$I$7:$I$114),0)</f>
        <v>188</v>
      </c>
      <c r="F140" s="4"/>
      <c r="G140" s="4">
        <f>IFERROR(_xlfn.XLOOKUP(A140,'درآمد ناشی ازفروش'!$A$7:$A$188,'درآمد ناشی ازفروش'!$I$7:$I$188),0)</f>
        <v>-69859</v>
      </c>
      <c r="H140" s="4"/>
      <c r="I140" s="4">
        <f t="shared" si="6"/>
        <v>-69671</v>
      </c>
      <c r="J140" s="4"/>
      <c r="K140" s="108">
        <f t="shared" ref="K140:K203" si="7">I140/4252808322904</f>
        <v>-1.6382351310022281E-8</v>
      </c>
      <c r="L140" s="4"/>
      <c r="M140" s="4">
        <v>2309559852</v>
      </c>
      <c r="N140" s="4"/>
      <c r="O140" s="4">
        <v>19</v>
      </c>
      <c r="P140" s="4"/>
      <c r="Q140" s="4">
        <v>-6228534327</v>
      </c>
      <c r="R140" s="4"/>
      <c r="S140" s="4">
        <f t="shared" ref="S140:S200" si="8">Q140+O140+M140</f>
        <v>-3918974456</v>
      </c>
      <c r="T140" s="151"/>
      <c r="U140" s="108">
        <f>S140/درآمدها!$J$5</f>
        <v>-4.3848119158011907E-4</v>
      </c>
      <c r="V140" s="228"/>
      <c r="W140" s="228"/>
      <c r="X140" s="228"/>
      <c r="Y140" s="228"/>
      <c r="Z140" s="228"/>
      <c r="AA140" s="228"/>
    </row>
    <row r="141" spans="1:27" s="143" customFormat="1" ht="30.75">
      <c r="A141" s="227" t="s">
        <v>218</v>
      </c>
      <c r="C141" s="4">
        <f>IFERROR(_xlfn.XLOOKUP(A141,'درآمد سود سهام'!$A$8:$A$132,'درآمد سود سهام'!$M$8:$M$132),)</f>
        <v>0</v>
      </c>
      <c r="D141" s="4"/>
      <c r="E141" s="4">
        <f>IFERROR(_xlfn.XLOOKUP(A141,'درآمد ناشی از تغییر قیمت  '!$A$7:$A$114,'درآمد ناشی از تغییر قیمت  '!$I$7:$I$114),0)</f>
        <v>4478900743</v>
      </c>
      <c r="F141" s="4"/>
      <c r="G141" s="4">
        <f>IFERROR(_xlfn.XLOOKUP(A141,'درآمد ناشی ازفروش'!$A$7:$A$188,'درآمد ناشی ازفروش'!$I$7:$I$188),0)</f>
        <v>0</v>
      </c>
      <c r="H141" s="4"/>
      <c r="I141" s="4">
        <f t="shared" si="6"/>
        <v>4478900743</v>
      </c>
      <c r="J141" s="4"/>
      <c r="K141" s="108">
        <f t="shared" si="7"/>
        <v>1.0531630872894866E-3</v>
      </c>
      <c r="L141" s="4"/>
      <c r="M141" s="4">
        <v>10298868300</v>
      </c>
      <c r="N141" s="4"/>
      <c r="O141" s="4">
        <v>43403599566</v>
      </c>
      <c r="P141" s="4"/>
      <c r="Q141" s="4">
        <v>-855926038</v>
      </c>
      <c r="R141" s="4"/>
      <c r="S141" s="4">
        <f t="shared" si="8"/>
        <v>52846541828</v>
      </c>
      <c r="T141" s="151"/>
      <c r="U141" s="108">
        <f>S141/درآمدها!$J$5</f>
        <v>5.9128261466856683E-3</v>
      </c>
      <c r="V141" s="228"/>
      <c r="W141" s="228"/>
      <c r="X141" s="228"/>
      <c r="Y141" s="228"/>
      <c r="Z141" s="228"/>
      <c r="AA141" s="228"/>
    </row>
    <row r="142" spans="1:27" s="143" customFormat="1" ht="30.75">
      <c r="A142" s="227" t="s">
        <v>324</v>
      </c>
      <c r="C142" s="4">
        <f>IFERROR(_xlfn.XLOOKUP(A142,'درآمد سود سهام'!$A$8:$A$132,'درآمد سود سهام'!$M$8:$M$132),)</f>
        <v>0</v>
      </c>
      <c r="D142" s="4"/>
      <c r="E142" s="4">
        <f>IFERROR(_xlfn.XLOOKUP(A142,'درآمد ناشی از تغییر قیمت  '!$A$7:$A$114,'درآمد ناشی از تغییر قیمت  '!$I$7:$I$114),0)</f>
        <v>58910847205</v>
      </c>
      <c r="F142" s="4"/>
      <c r="G142" s="4">
        <f>IFERROR(_xlfn.XLOOKUP(A142,'درآمد ناشی ازفروش'!$A$7:$A$188,'درآمد ناشی ازفروش'!$I$7:$I$188),0)</f>
        <v>0</v>
      </c>
      <c r="H142" s="4"/>
      <c r="I142" s="4">
        <f t="shared" si="6"/>
        <v>58910847205</v>
      </c>
      <c r="J142" s="4"/>
      <c r="K142" s="108">
        <f t="shared" si="7"/>
        <v>1.3852222515585454E-2</v>
      </c>
      <c r="L142" s="4"/>
      <c r="M142" s="4">
        <v>0</v>
      </c>
      <c r="N142" s="4"/>
      <c r="O142" s="4">
        <v>93579530192</v>
      </c>
      <c r="P142" s="4"/>
      <c r="Q142" s="4">
        <v>0</v>
      </c>
      <c r="R142" s="4"/>
      <c r="S142" s="4">
        <f t="shared" si="8"/>
        <v>93579530192</v>
      </c>
      <c r="T142" s="151"/>
      <c r="U142" s="108">
        <f>S142/درآمدها!$J$5</f>
        <v>1.047030654748822E-2</v>
      </c>
      <c r="V142" s="228"/>
      <c r="W142" s="228"/>
      <c r="X142" s="228"/>
      <c r="Y142" s="228"/>
      <c r="Z142" s="228"/>
      <c r="AA142" s="228"/>
    </row>
    <row r="143" spans="1:27" s="143" customFormat="1" ht="30.75">
      <c r="A143" s="227" t="s">
        <v>219</v>
      </c>
      <c r="C143" s="4">
        <f>IFERROR(_xlfn.XLOOKUP(A143,'درآمد سود سهام'!$A$8:$A$132,'درآمد سود سهام'!$M$8:$M$132),)</f>
        <v>0</v>
      </c>
      <c r="D143" s="4"/>
      <c r="E143" s="4">
        <f>IFERROR(_xlfn.XLOOKUP(A143,'درآمد ناشی از تغییر قیمت  '!$A$7:$A$114,'درآمد ناشی از تغییر قیمت  '!$I$7:$I$114),0)</f>
        <v>0</v>
      </c>
      <c r="F143" s="4"/>
      <c r="G143" s="4">
        <f>IFERROR(_xlfn.XLOOKUP(A143,'درآمد ناشی ازفروش'!$A$7:$A$188,'درآمد ناشی ازفروش'!$I$7:$I$188),0)</f>
        <v>0</v>
      </c>
      <c r="H143" s="4"/>
      <c r="I143" s="4">
        <f t="shared" si="6"/>
        <v>0</v>
      </c>
      <c r="J143" s="4"/>
      <c r="K143" s="108">
        <f t="shared" si="7"/>
        <v>0</v>
      </c>
      <c r="L143" s="4"/>
      <c r="M143" s="4">
        <v>0</v>
      </c>
      <c r="N143" s="4"/>
      <c r="O143" s="4">
        <v>0</v>
      </c>
      <c r="P143" s="4"/>
      <c r="Q143" s="4">
        <v>-2253123039</v>
      </c>
      <c r="R143" s="4"/>
      <c r="S143" s="4">
        <f t="shared" si="8"/>
        <v>-2253123039</v>
      </c>
      <c r="T143" s="151"/>
      <c r="U143" s="108">
        <f>S143/درآمدها!$J$5</f>
        <v>-2.5209454310292116E-4</v>
      </c>
      <c r="V143" s="228"/>
      <c r="W143" s="228"/>
      <c r="X143" s="228"/>
      <c r="Y143" s="228"/>
      <c r="Z143" s="228"/>
      <c r="AA143" s="228"/>
    </row>
    <row r="144" spans="1:27" s="143" customFormat="1" ht="30.75">
      <c r="A144" s="227" t="s">
        <v>82</v>
      </c>
      <c r="C144" s="4">
        <f>IFERROR(_xlfn.XLOOKUP(A144,'درآمد سود سهام'!$A$8:$A$132,'درآمد سود سهام'!$M$8:$M$132),)</f>
        <v>0</v>
      </c>
      <c r="D144" s="4"/>
      <c r="E144" s="4">
        <f>IFERROR(_xlfn.XLOOKUP(A144,'درآمد ناشی از تغییر قیمت  '!$A$7:$A$114,'درآمد ناشی از تغییر قیمت  '!$I$7:$I$114),0)</f>
        <v>100178878422</v>
      </c>
      <c r="F144" s="4"/>
      <c r="G144" s="4">
        <f>IFERROR(_xlfn.XLOOKUP(A144,'درآمد ناشی ازفروش'!$A$7:$A$188,'درآمد ناشی ازفروش'!$I$7:$I$188),0)</f>
        <v>0</v>
      </c>
      <c r="H144" s="4"/>
      <c r="I144" s="4">
        <f t="shared" si="6"/>
        <v>100178878422</v>
      </c>
      <c r="J144" s="4"/>
      <c r="K144" s="108">
        <f t="shared" si="7"/>
        <v>2.3555935470327891E-2</v>
      </c>
      <c r="L144" s="4"/>
      <c r="M144" s="4">
        <v>5111818520</v>
      </c>
      <c r="N144" s="4"/>
      <c r="O144" s="4">
        <v>117029528264</v>
      </c>
      <c r="P144" s="4"/>
      <c r="Q144" s="4">
        <v>-10017129448</v>
      </c>
      <c r="R144" s="4"/>
      <c r="S144" s="4">
        <f t="shared" si="8"/>
        <v>112124217336</v>
      </c>
      <c r="T144" s="151"/>
      <c r="U144" s="108">
        <f>S144/درآمدها!$J$5</f>
        <v>1.2545210736754422E-2</v>
      </c>
      <c r="V144" s="228"/>
      <c r="W144" s="228"/>
      <c r="X144" s="228"/>
      <c r="Y144" s="228"/>
      <c r="Z144" s="228"/>
      <c r="AA144" s="228"/>
    </row>
    <row r="145" spans="1:27" s="143" customFormat="1" ht="30.75">
      <c r="A145" s="227" t="s">
        <v>220</v>
      </c>
      <c r="C145" s="4">
        <f>IFERROR(_xlfn.XLOOKUP(A145,'درآمد سود سهام'!$A$8:$A$132,'درآمد سود سهام'!$M$8:$M$132),)</f>
        <v>0</v>
      </c>
      <c r="D145" s="4"/>
      <c r="E145" s="4">
        <f>IFERROR(_xlfn.XLOOKUP(A145,'درآمد ناشی از تغییر قیمت  '!$A$7:$A$114,'درآمد ناشی از تغییر قیمت  '!$I$7:$I$114),0)</f>
        <v>0</v>
      </c>
      <c r="F145" s="4"/>
      <c r="G145" s="4">
        <f>IFERROR(_xlfn.XLOOKUP(A145,'درآمد ناشی ازفروش'!$A$7:$A$188,'درآمد ناشی ازفروش'!$I$7:$I$188),0)</f>
        <v>0</v>
      </c>
      <c r="H145" s="4"/>
      <c r="I145" s="4">
        <f t="shared" si="6"/>
        <v>0</v>
      </c>
      <c r="J145" s="4"/>
      <c r="K145" s="108">
        <f t="shared" si="7"/>
        <v>0</v>
      </c>
      <c r="L145" s="4"/>
      <c r="M145" s="4">
        <v>738515000</v>
      </c>
      <c r="N145" s="4"/>
      <c r="O145" s="4">
        <v>0</v>
      </c>
      <c r="P145" s="4"/>
      <c r="Q145" s="4">
        <v>-7283532109</v>
      </c>
      <c r="R145" s="4"/>
      <c r="S145" s="4">
        <f t="shared" si="8"/>
        <v>-6545017109</v>
      </c>
      <c r="T145" s="151"/>
      <c r="U145" s="108">
        <f>S145/درآمدها!$J$5</f>
        <v>-7.3230048653998828E-4</v>
      </c>
      <c r="V145" s="228"/>
      <c r="W145" s="228"/>
      <c r="X145" s="228"/>
      <c r="Y145" s="228"/>
      <c r="Z145" s="228"/>
      <c r="AA145" s="228"/>
    </row>
    <row r="146" spans="1:27" s="143" customFormat="1" ht="30.75">
      <c r="A146" s="227" t="s">
        <v>120</v>
      </c>
      <c r="C146" s="4">
        <f>IFERROR(_xlfn.XLOOKUP(A146,'درآمد سود سهام'!$A$8:$A$132,'درآمد سود سهام'!$M$8:$M$132),)</f>
        <v>0</v>
      </c>
      <c r="D146" s="4"/>
      <c r="E146" s="4">
        <f>IFERROR(_xlfn.XLOOKUP(A146,'درآمد ناشی از تغییر قیمت  '!$A$7:$A$114,'درآمد ناشی از تغییر قیمت  '!$I$7:$I$114),0)</f>
        <v>0</v>
      </c>
      <c r="F146" s="4"/>
      <c r="G146" s="4">
        <f>IFERROR(_xlfn.XLOOKUP(A146,'درآمد ناشی ازفروش'!$A$7:$A$188,'درآمد ناشی ازفروش'!$I$7:$I$188),0)</f>
        <v>0</v>
      </c>
      <c r="H146" s="4"/>
      <c r="I146" s="4">
        <f t="shared" si="6"/>
        <v>0</v>
      </c>
      <c r="J146" s="4"/>
      <c r="K146" s="108">
        <f t="shared" si="7"/>
        <v>0</v>
      </c>
      <c r="L146" s="4"/>
      <c r="M146" s="4">
        <v>1304465250</v>
      </c>
      <c r="N146" s="4"/>
      <c r="O146" s="4">
        <v>0</v>
      </c>
      <c r="P146" s="4"/>
      <c r="Q146" s="4">
        <v>-20118335261</v>
      </c>
      <c r="R146" s="4"/>
      <c r="S146" s="4">
        <f t="shared" si="8"/>
        <v>-18813870011</v>
      </c>
      <c r="T146" s="151"/>
      <c r="U146" s="108">
        <f>S146/درآمدها!$J$5</f>
        <v>-2.1050221769184064E-3</v>
      </c>
      <c r="V146" s="228"/>
      <c r="W146" s="228"/>
      <c r="X146" s="228"/>
      <c r="Y146" s="228"/>
      <c r="Z146" s="228"/>
      <c r="AA146" s="228"/>
    </row>
    <row r="147" spans="1:27" s="143" customFormat="1" ht="30.75">
      <c r="A147" s="227" t="s">
        <v>221</v>
      </c>
      <c r="C147" s="4">
        <f>IFERROR(_xlfn.XLOOKUP(A147,'درآمد سود سهام'!$A$8:$A$132,'درآمد سود سهام'!$M$8:$M$132),)</f>
        <v>0</v>
      </c>
      <c r="D147" s="4"/>
      <c r="E147" s="4">
        <f>IFERROR(_xlfn.XLOOKUP(A147,'درآمد ناشی از تغییر قیمت  '!$A$7:$A$114,'درآمد ناشی از تغییر قیمت  '!$I$7:$I$114),0)</f>
        <v>0</v>
      </c>
      <c r="F147" s="4"/>
      <c r="G147" s="4">
        <f>IFERROR(_xlfn.XLOOKUP(A147,'درآمد ناشی ازفروش'!$A$7:$A$188,'درآمد ناشی ازفروش'!$I$7:$I$188),0)</f>
        <v>0</v>
      </c>
      <c r="H147" s="4"/>
      <c r="I147" s="4">
        <f t="shared" si="6"/>
        <v>0</v>
      </c>
      <c r="J147" s="4"/>
      <c r="K147" s="108">
        <f t="shared" si="7"/>
        <v>0</v>
      </c>
      <c r="L147" s="4"/>
      <c r="M147" s="4">
        <v>11960687333</v>
      </c>
      <c r="N147" s="4"/>
      <c r="O147" s="4">
        <v>0</v>
      </c>
      <c r="P147" s="4"/>
      <c r="Q147" s="4">
        <v>-46992056969</v>
      </c>
      <c r="R147" s="4"/>
      <c r="S147" s="4">
        <f t="shared" si="8"/>
        <v>-35031369636</v>
      </c>
      <c r="T147" s="151"/>
      <c r="U147" s="108">
        <f>S147/درآمدها!$J$5</f>
        <v>-3.9195449914606129E-3</v>
      </c>
      <c r="V147" s="228"/>
      <c r="W147" s="228"/>
      <c r="X147" s="228"/>
      <c r="Y147" s="228"/>
      <c r="Z147" s="228"/>
      <c r="AA147" s="228"/>
    </row>
    <row r="148" spans="1:27" s="143" customFormat="1" ht="30.75">
      <c r="A148" s="227" t="s">
        <v>81</v>
      </c>
      <c r="C148" s="4">
        <f>IFERROR(_xlfn.XLOOKUP(A148,'درآمد سود سهام'!$A$8:$A$132,'درآمد سود سهام'!$M$8:$M$132),)</f>
        <v>0</v>
      </c>
      <c r="D148" s="4"/>
      <c r="E148" s="4">
        <f>IFERROR(_xlfn.XLOOKUP(A148,'درآمد ناشی از تغییر قیمت  '!$A$7:$A$114,'درآمد ناشی از تغییر قیمت  '!$I$7:$I$114),0)</f>
        <v>35006988611</v>
      </c>
      <c r="F148" s="4"/>
      <c r="G148" s="4">
        <f>IFERROR(_xlfn.XLOOKUP(A148,'درآمد ناشی ازفروش'!$A$7:$A$188,'درآمد ناشی ازفروش'!$I$7:$I$188),0)</f>
        <v>0</v>
      </c>
      <c r="H148" s="4"/>
      <c r="I148" s="4">
        <f t="shared" si="6"/>
        <v>35006988611</v>
      </c>
      <c r="J148" s="4"/>
      <c r="K148" s="108">
        <f t="shared" si="7"/>
        <v>8.2314992713087357E-3</v>
      </c>
      <c r="L148" s="4"/>
      <c r="M148" s="4">
        <v>5033938980</v>
      </c>
      <c r="N148" s="4"/>
      <c r="O148" s="4">
        <v>131713879654</v>
      </c>
      <c r="P148" s="4"/>
      <c r="Q148" s="4">
        <v>3684292620</v>
      </c>
      <c r="R148" s="4"/>
      <c r="S148" s="4">
        <f t="shared" si="8"/>
        <v>140432111254</v>
      </c>
      <c r="T148" s="151"/>
      <c r="U148" s="108">
        <f>S148/درآمدها!$J$5</f>
        <v>1.5712488093534479E-2</v>
      </c>
      <c r="V148" s="228"/>
      <c r="W148" s="228"/>
      <c r="X148" s="228"/>
      <c r="Y148" s="228"/>
      <c r="Z148" s="228"/>
      <c r="AA148" s="228"/>
    </row>
    <row r="149" spans="1:27" s="143" customFormat="1" ht="30.75">
      <c r="A149" s="227" t="s">
        <v>222</v>
      </c>
      <c r="C149" s="4">
        <f>IFERROR(_xlfn.XLOOKUP(A149,'درآمد سود سهام'!$A$8:$A$132,'درآمد سود سهام'!$M$8:$M$132),)</f>
        <v>0</v>
      </c>
      <c r="D149" s="4"/>
      <c r="E149" s="4">
        <f>IFERROR(_xlfn.XLOOKUP(A149,'درآمد ناشی از تغییر قیمت  '!$A$7:$A$114,'درآمد ناشی از تغییر قیمت  '!$I$7:$I$114),0)</f>
        <v>55097709292</v>
      </c>
      <c r="F149" s="4"/>
      <c r="G149" s="4">
        <f>IFERROR(_xlfn.XLOOKUP(A149,'درآمد ناشی ازفروش'!$A$7:$A$188,'درآمد ناشی ازفروش'!$I$7:$I$188),0)</f>
        <v>31651509918</v>
      </c>
      <c r="H149" s="4"/>
      <c r="I149" s="4">
        <f t="shared" si="6"/>
        <v>86749219210</v>
      </c>
      <c r="J149" s="4"/>
      <c r="K149" s="108">
        <f t="shared" si="7"/>
        <v>2.0398102294618328E-2</v>
      </c>
      <c r="L149" s="4"/>
      <c r="M149" s="4">
        <v>27662084000</v>
      </c>
      <c r="N149" s="4"/>
      <c r="O149" s="4">
        <v>78551748823</v>
      </c>
      <c r="P149" s="4"/>
      <c r="Q149" s="4">
        <v>-1349209161</v>
      </c>
      <c r="R149" s="4"/>
      <c r="S149" s="4">
        <f t="shared" si="8"/>
        <v>104864623662</v>
      </c>
      <c r="T149" s="151"/>
      <c r="U149" s="108">
        <f>S149/درآمدها!$J$5</f>
        <v>1.1732958623273688E-2</v>
      </c>
      <c r="V149" s="228"/>
      <c r="W149" s="228"/>
      <c r="X149" s="228"/>
      <c r="Y149" s="228"/>
      <c r="Z149" s="228"/>
      <c r="AA149" s="228"/>
    </row>
    <row r="150" spans="1:27" s="143" customFormat="1" ht="30.75">
      <c r="A150" s="227" t="s">
        <v>223</v>
      </c>
      <c r="C150" s="4">
        <f>IFERROR(_xlfn.XLOOKUP(A150,'درآمد سود سهام'!$A$8:$A$132,'درآمد سود سهام'!$M$8:$M$132),)</f>
        <v>0</v>
      </c>
      <c r="D150" s="4"/>
      <c r="E150" s="4">
        <f>IFERROR(_xlfn.XLOOKUP(A150,'درآمد ناشی از تغییر قیمت  '!$A$7:$A$114,'درآمد ناشی از تغییر قیمت  '!$I$7:$I$114),0)</f>
        <v>0</v>
      </c>
      <c r="F150" s="4"/>
      <c r="G150" s="4">
        <f>IFERROR(_xlfn.XLOOKUP(A150,'درآمد ناشی ازفروش'!$A$7:$A$188,'درآمد ناشی ازفروش'!$I$7:$I$188),0)</f>
        <v>0</v>
      </c>
      <c r="H150" s="4"/>
      <c r="I150" s="4">
        <f t="shared" si="6"/>
        <v>0</v>
      </c>
      <c r="J150" s="4"/>
      <c r="K150" s="108">
        <f t="shared" si="7"/>
        <v>0</v>
      </c>
      <c r="L150" s="4"/>
      <c r="M150" s="4">
        <v>0</v>
      </c>
      <c r="N150" s="4"/>
      <c r="O150" s="4">
        <v>0</v>
      </c>
      <c r="P150" s="4"/>
      <c r="Q150" s="4">
        <v>-1629241684</v>
      </c>
      <c r="R150" s="4"/>
      <c r="S150" s="4">
        <f t="shared" si="8"/>
        <v>-1629241684</v>
      </c>
      <c r="T150" s="151"/>
      <c r="U150" s="108">
        <f>S150/درآمدها!$J$5</f>
        <v>-1.8229050558841401E-4</v>
      </c>
      <c r="V150" s="228"/>
      <c r="W150" s="228"/>
      <c r="X150" s="228"/>
      <c r="Y150" s="228"/>
      <c r="Z150" s="228"/>
      <c r="AA150" s="228"/>
    </row>
    <row r="151" spans="1:27" s="143" customFormat="1" ht="30.75">
      <c r="A151" s="227" t="s">
        <v>224</v>
      </c>
      <c r="C151" s="4">
        <f>IFERROR(_xlfn.XLOOKUP(A151,'درآمد سود سهام'!$A$8:$A$132,'درآمد سود سهام'!$M$8:$M$132),)</f>
        <v>0</v>
      </c>
      <c r="D151" s="4"/>
      <c r="E151" s="4">
        <f>IFERROR(_xlfn.XLOOKUP(A151,'درآمد ناشی از تغییر قیمت  '!$A$7:$A$114,'درآمد ناشی از تغییر قیمت  '!$I$7:$I$114),0)</f>
        <v>0</v>
      </c>
      <c r="F151" s="4"/>
      <c r="G151" s="4">
        <f>IFERROR(_xlfn.XLOOKUP(A151,'درآمد ناشی ازفروش'!$A$7:$A$188,'درآمد ناشی ازفروش'!$I$7:$I$188),0)</f>
        <v>0</v>
      </c>
      <c r="H151" s="4"/>
      <c r="I151" s="4">
        <f t="shared" si="6"/>
        <v>0</v>
      </c>
      <c r="J151" s="4"/>
      <c r="K151" s="108">
        <f t="shared" si="7"/>
        <v>0</v>
      </c>
      <c r="L151" s="4"/>
      <c r="M151" s="4">
        <v>0</v>
      </c>
      <c r="N151" s="4"/>
      <c r="O151" s="4">
        <v>0</v>
      </c>
      <c r="P151" s="4"/>
      <c r="Q151" s="4">
        <v>-24629076819</v>
      </c>
      <c r="R151" s="4"/>
      <c r="S151" s="4">
        <f t="shared" si="8"/>
        <v>-24629076819</v>
      </c>
      <c r="T151" s="151"/>
      <c r="U151" s="108">
        <f>S151/درآمدها!$J$5</f>
        <v>-2.7556665837868395E-3</v>
      </c>
      <c r="V151" s="228"/>
      <c r="W151" s="228"/>
      <c r="X151" s="228"/>
      <c r="Y151" s="228"/>
      <c r="Z151" s="228"/>
      <c r="AA151" s="228"/>
    </row>
    <row r="152" spans="1:27" s="143" customFormat="1" ht="30.75">
      <c r="A152" s="227" t="s">
        <v>225</v>
      </c>
      <c r="C152" s="4">
        <f>IFERROR(_xlfn.XLOOKUP(A152,'درآمد سود سهام'!$A$8:$A$132,'درآمد سود سهام'!$M$8:$M$132),)</f>
        <v>0</v>
      </c>
      <c r="D152" s="4"/>
      <c r="E152" s="4">
        <f>IFERROR(_xlfn.XLOOKUP(A152,'درآمد ناشی از تغییر قیمت  '!$A$7:$A$114,'درآمد ناشی از تغییر قیمت  '!$I$7:$I$114),0)</f>
        <v>0</v>
      </c>
      <c r="F152" s="4"/>
      <c r="G152" s="4">
        <f>IFERROR(_xlfn.XLOOKUP(A152,'درآمد ناشی ازفروش'!$A$7:$A$188,'درآمد ناشی ازفروش'!$I$7:$I$188),0)</f>
        <v>0</v>
      </c>
      <c r="H152" s="4"/>
      <c r="I152" s="4">
        <f t="shared" si="6"/>
        <v>0</v>
      </c>
      <c r="J152" s="4"/>
      <c r="K152" s="108">
        <f t="shared" si="7"/>
        <v>0</v>
      </c>
      <c r="L152" s="4"/>
      <c r="M152" s="4">
        <v>0</v>
      </c>
      <c r="N152" s="4"/>
      <c r="O152" s="4">
        <v>0</v>
      </c>
      <c r="P152" s="4"/>
      <c r="Q152" s="4">
        <v>-4200925760</v>
      </c>
      <c r="R152" s="4"/>
      <c r="S152" s="4">
        <f t="shared" si="8"/>
        <v>-4200925760</v>
      </c>
      <c r="T152" s="151"/>
      <c r="U152" s="108">
        <f>S152/درآمدها!$J$5</f>
        <v>-4.7002779774801807E-4</v>
      </c>
      <c r="V152" s="228"/>
      <c r="W152" s="228"/>
      <c r="X152" s="228"/>
      <c r="Y152" s="228"/>
      <c r="Z152" s="228"/>
      <c r="AA152" s="228"/>
    </row>
    <row r="153" spans="1:27" s="143" customFormat="1" ht="30.75">
      <c r="A153" s="227" t="s">
        <v>91</v>
      </c>
      <c r="C153" s="4">
        <f>IFERROR(_xlfn.XLOOKUP(A153,'درآمد سود سهام'!$A$8:$A$132,'درآمد سود سهام'!$M$8:$M$132),)</f>
        <v>0</v>
      </c>
      <c r="D153" s="4"/>
      <c r="E153" s="4">
        <f>IFERROR(_xlfn.XLOOKUP(A153,'درآمد ناشی از تغییر قیمت  '!$A$7:$A$114,'درآمد ناشی از تغییر قیمت  '!$I$7:$I$114),0)</f>
        <v>0</v>
      </c>
      <c r="F153" s="4"/>
      <c r="G153" s="4">
        <f>IFERROR(_xlfn.XLOOKUP(A153,'درآمد ناشی ازفروش'!$A$7:$A$188,'درآمد ناشی ازفروش'!$I$7:$I$188),0)</f>
        <v>0</v>
      </c>
      <c r="H153" s="4"/>
      <c r="I153" s="4">
        <f t="shared" si="6"/>
        <v>0</v>
      </c>
      <c r="J153" s="4"/>
      <c r="K153" s="108">
        <f t="shared" si="7"/>
        <v>0</v>
      </c>
      <c r="L153" s="4"/>
      <c r="M153" s="4">
        <v>24964710679</v>
      </c>
      <c r="N153" s="4"/>
      <c r="O153" s="4">
        <v>0</v>
      </c>
      <c r="P153" s="4"/>
      <c r="Q153" s="4">
        <v>-44314309264</v>
      </c>
      <c r="R153" s="4"/>
      <c r="S153" s="4">
        <f t="shared" si="8"/>
        <v>-19349598585</v>
      </c>
      <c r="T153" s="151"/>
      <c r="U153" s="108">
        <f>S153/درآمدها!$J$5</f>
        <v>-2.1649630890443819E-3</v>
      </c>
      <c r="V153" s="228"/>
      <c r="W153" s="228"/>
      <c r="X153" s="228"/>
      <c r="Y153" s="228"/>
      <c r="Z153" s="228"/>
      <c r="AA153" s="228"/>
    </row>
    <row r="154" spans="1:27" s="143" customFormat="1" ht="30.75">
      <c r="A154" s="227" t="s">
        <v>86</v>
      </c>
      <c r="C154" s="4">
        <f>IFERROR(_xlfn.XLOOKUP(A154,'درآمد سود سهام'!$A$8:$A$132,'درآمد سود سهام'!$M$8:$M$132),)</f>
        <v>0</v>
      </c>
      <c r="D154" s="4"/>
      <c r="E154" s="4">
        <f>IFERROR(_xlfn.XLOOKUP(A154,'درآمد ناشی از تغییر قیمت  '!$A$7:$A$114,'درآمد ناشی از تغییر قیمت  '!$I$7:$I$114),0)</f>
        <v>28398141517</v>
      </c>
      <c r="F154" s="4"/>
      <c r="G154" s="4">
        <f>IFERROR(_xlfn.XLOOKUP(A154,'درآمد ناشی ازفروش'!$A$7:$A$188,'درآمد ناشی ازفروش'!$I$7:$I$188),0)</f>
        <v>4106822305</v>
      </c>
      <c r="H154" s="4"/>
      <c r="I154" s="4">
        <f t="shared" si="6"/>
        <v>32504963822</v>
      </c>
      <c r="J154" s="4"/>
      <c r="K154" s="108">
        <f t="shared" si="7"/>
        <v>7.6431763093908296E-3</v>
      </c>
      <c r="L154" s="4"/>
      <c r="M154" s="4">
        <v>5528339000</v>
      </c>
      <c r="N154" s="4"/>
      <c r="O154" s="4">
        <v>47848795733</v>
      </c>
      <c r="P154" s="4"/>
      <c r="Q154" s="4">
        <v>1630631026</v>
      </c>
      <c r="R154" s="4"/>
      <c r="S154" s="4">
        <f t="shared" si="8"/>
        <v>55007765759</v>
      </c>
      <c r="T154" s="151"/>
      <c r="U154" s="108">
        <f>S154/درآمدها!$J$5</f>
        <v>6.1546384001657786E-3</v>
      </c>
      <c r="V154" s="228"/>
      <c r="W154" s="228"/>
      <c r="X154" s="228"/>
      <c r="Y154" s="228"/>
      <c r="Z154" s="228"/>
      <c r="AA154" s="228"/>
    </row>
    <row r="155" spans="1:27" s="143" customFormat="1" ht="30.75">
      <c r="A155" s="227" t="s">
        <v>228</v>
      </c>
      <c r="C155" s="4">
        <f>IFERROR(_xlfn.XLOOKUP(A155,'درآمد سود سهام'!$A$8:$A$132,'درآمد سود سهام'!$M$8:$M$132),)</f>
        <v>0</v>
      </c>
      <c r="D155" s="4"/>
      <c r="E155" s="4">
        <f>IFERROR(_xlfn.XLOOKUP(A155,'درآمد ناشی از تغییر قیمت  '!$A$7:$A$114,'درآمد ناشی از تغییر قیمت  '!$I$7:$I$114),0)</f>
        <v>70700916664</v>
      </c>
      <c r="F155" s="4"/>
      <c r="G155" s="4">
        <f>IFERROR(_xlfn.XLOOKUP(A155,'درآمد ناشی ازفروش'!$A$7:$A$188,'درآمد ناشی ازفروش'!$I$7:$I$188),0)</f>
        <v>0</v>
      </c>
      <c r="H155" s="4"/>
      <c r="I155" s="4">
        <f t="shared" si="6"/>
        <v>70700916664</v>
      </c>
      <c r="J155" s="4"/>
      <c r="K155" s="108">
        <f t="shared" si="7"/>
        <v>1.662452461899867E-2</v>
      </c>
      <c r="L155" s="4"/>
      <c r="M155" s="4">
        <v>11058137370</v>
      </c>
      <c r="N155" s="4"/>
      <c r="O155" s="4">
        <v>70700916664</v>
      </c>
      <c r="P155" s="4"/>
      <c r="Q155" s="4">
        <v>-16435278830</v>
      </c>
      <c r="R155" s="4"/>
      <c r="S155" s="4">
        <f t="shared" si="8"/>
        <v>65323775204</v>
      </c>
      <c r="T155" s="151"/>
      <c r="U155" s="108">
        <f>S155/درآمدها!$J$5</f>
        <v>7.308862844489475E-3</v>
      </c>
      <c r="V155" s="228"/>
      <c r="W155" s="228"/>
      <c r="X155" s="228"/>
      <c r="Y155" s="228"/>
      <c r="Z155" s="228"/>
      <c r="AA155" s="228"/>
    </row>
    <row r="156" spans="1:27" s="143" customFormat="1" ht="30.75">
      <c r="A156" s="227" t="s">
        <v>229</v>
      </c>
      <c r="C156" s="4">
        <f>IFERROR(_xlfn.XLOOKUP(A156,'درآمد سود سهام'!$A$8:$A$132,'درآمد سود سهام'!$M$8:$M$132),)</f>
        <v>0</v>
      </c>
      <c r="D156" s="4"/>
      <c r="E156" s="4">
        <f>IFERROR(_xlfn.XLOOKUP(A156,'درآمد ناشی از تغییر قیمت  '!$A$7:$A$114,'درآمد ناشی از تغییر قیمت  '!$I$7:$I$114),0)</f>
        <v>0</v>
      </c>
      <c r="F156" s="4"/>
      <c r="G156" s="4">
        <f>IFERROR(_xlfn.XLOOKUP(A156,'درآمد ناشی ازفروش'!$A$7:$A$188,'درآمد ناشی ازفروش'!$I$7:$I$188),0)</f>
        <v>0</v>
      </c>
      <c r="H156" s="4"/>
      <c r="I156" s="4">
        <f t="shared" si="6"/>
        <v>0</v>
      </c>
      <c r="J156" s="4"/>
      <c r="K156" s="108">
        <f t="shared" si="7"/>
        <v>0</v>
      </c>
      <c r="L156" s="4"/>
      <c r="M156" s="4">
        <v>71564680</v>
      </c>
      <c r="N156" s="4"/>
      <c r="O156" s="4">
        <v>0</v>
      </c>
      <c r="P156" s="4"/>
      <c r="Q156" s="4">
        <v>-5913139354</v>
      </c>
      <c r="R156" s="4"/>
      <c r="S156" s="4">
        <f t="shared" si="8"/>
        <v>-5841574674</v>
      </c>
      <c r="T156" s="151"/>
      <c r="U156" s="108">
        <f>S156/درآمدها!$J$5</f>
        <v>-6.5359462086776244E-4</v>
      </c>
      <c r="V156" s="228"/>
      <c r="W156" s="228"/>
      <c r="X156" s="228"/>
      <c r="Y156" s="228"/>
      <c r="Z156" s="228"/>
      <c r="AA156" s="228"/>
    </row>
    <row r="157" spans="1:27" s="143" customFormat="1" ht="30.75">
      <c r="A157" s="227" t="s">
        <v>230</v>
      </c>
      <c r="C157" s="4">
        <f>IFERROR(_xlfn.XLOOKUP(A157,'درآمد سود سهام'!$A$8:$A$132,'درآمد سود سهام'!$M$8:$M$132),)</f>
        <v>0</v>
      </c>
      <c r="D157" s="4"/>
      <c r="E157" s="4">
        <f>IFERROR(_xlfn.XLOOKUP(A157,'درآمد ناشی از تغییر قیمت  '!$A$7:$A$114,'درآمد ناشی از تغییر قیمت  '!$I$7:$I$114),0)</f>
        <v>-17230928306</v>
      </c>
      <c r="F157" s="4"/>
      <c r="G157" s="4">
        <f>IFERROR(_xlfn.XLOOKUP(A157,'درآمد ناشی ازفروش'!$A$7:$A$188,'درآمد ناشی ازفروش'!$I$7:$I$188),0)</f>
        <v>0</v>
      </c>
      <c r="H157" s="4"/>
      <c r="I157" s="4">
        <f t="shared" si="6"/>
        <v>-17230928306</v>
      </c>
      <c r="J157" s="4"/>
      <c r="K157" s="108">
        <f t="shared" si="7"/>
        <v>-4.0516588093568208E-3</v>
      </c>
      <c r="L157" s="4"/>
      <c r="M157" s="4">
        <v>3608966000</v>
      </c>
      <c r="N157" s="4"/>
      <c r="O157" s="4">
        <v>-9921773141</v>
      </c>
      <c r="P157" s="4"/>
      <c r="Q157" s="4">
        <v>-880188998</v>
      </c>
      <c r="R157" s="4"/>
      <c r="S157" s="4">
        <f t="shared" si="8"/>
        <v>-7192996139</v>
      </c>
      <c r="T157" s="151"/>
      <c r="U157" s="108">
        <f>S157/درآمدها!$J$5</f>
        <v>-8.0480073383257483E-4</v>
      </c>
      <c r="V157" s="228"/>
      <c r="W157" s="228"/>
      <c r="X157" s="228"/>
      <c r="Y157" s="228"/>
      <c r="Z157" s="228"/>
      <c r="AA157" s="228"/>
    </row>
    <row r="158" spans="1:27" s="143" customFormat="1" ht="30.75">
      <c r="A158" s="227" t="s">
        <v>107</v>
      </c>
      <c r="C158" s="4">
        <f>IFERROR(_xlfn.XLOOKUP(A158,'درآمد سود سهام'!$A$8:$A$132,'درآمد سود سهام'!$M$8:$M$132),)</f>
        <v>0</v>
      </c>
      <c r="D158" s="4"/>
      <c r="E158" s="4">
        <f>IFERROR(_xlfn.XLOOKUP(A158,'درآمد ناشی از تغییر قیمت  '!$A$7:$A$114,'درآمد ناشی از تغییر قیمت  '!$I$7:$I$114),0)</f>
        <v>3699028053</v>
      </c>
      <c r="F158" s="4"/>
      <c r="G158" s="4">
        <f>IFERROR(_xlfn.XLOOKUP(A158,'درآمد ناشی ازفروش'!$A$7:$A$188,'درآمد ناشی ازفروش'!$I$7:$I$188),0)</f>
        <v>0</v>
      </c>
      <c r="H158" s="4"/>
      <c r="I158" s="4">
        <f t="shared" si="6"/>
        <v>3699028053</v>
      </c>
      <c r="J158" s="4"/>
      <c r="K158" s="108">
        <f t="shared" si="7"/>
        <v>8.6978480386206184E-4</v>
      </c>
      <c r="L158" s="4"/>
      <c r="M158" s="4">
        <v>0</v>
      </c>
      <c r="N158" s="4"/>
      <c r="O158" s="4">
        <v>7534364986</v>
      </c>
      <c r="P158" s="4"/>
      <c r="Q158" s="4">
        <v>0</v>
      </c>
      <c r="R158" s="4"/>
      <c r="S158" s="4">
        <f t="shared" si="8"/>
        <v>7534364986</v>
      </c>
      <c r="T158" s="151"/>
      <c r="U158" s="108">
        <f>S158/درآمدها!$J$5</f>
        <v>8.4299537390524067E-4</v>
      </c>
      <c r="V158" s="228"/>
      <c r="W158" s="228"/>
      <c r="X158" s="228"/>
      <c r="Y158" s="228"/>
      <c r="Z158" s="228"/>
      <c r="AA158" s="228"/>
    </row>
    <row r="159" spans="1:27" s="143" customFormat="1" ht="30.75">
      <c r="A159" s="227" t="s">
        <v>231</v>
      </c>
      <c r="C159" s="4">
        <f>IFERROR(_xlfn.XLOOKUP(A159,'درآمد سود سهام'!$A$8:$A$132,'درآمد سود سهام'!$M$8:$M$132),)</f>
        <v>0</v>
      </c>
      <c r="D159" s="4"/>
      <c r="E159" s="4">
        <f>IFERROR(_xlfn.XLOOKUP(A159,'درآمد ناشی از تغییر قیمت  '!$A$7:$A$114,'درآمد ناشی از تغییر قیمت  '!$I$7:$I$114),0)</f>
        <v>0</v>
      </c>
      <c r="F159" s="4"/>
      <c r="G159" s="4">
        <f>IFERROR(_xlfn.XLOOKUP(A159,'درآمد ناشی ازفروش'!$A$7:$A$188,'درآمد ناشی ازفروش'!$I$7:$I$188),0)</f>
        <v>0</v>
      </c>
      <c r="H159" s="4"/>
      <c r="I159" s="4">
        <f t="shared" si="6"/>
        <v>0</v>
      </c>
      <c r="J159" s="4"/>
      <c r="K159" s="108">
        <f t="shared" si="7"/>
        <v>0</v>
      </c>
      <c r="L159" s="4"/>
      <c r="M159" s="4">
        <v>39092130</v>
      </c>
      <c r="N159" s="4"/>
      <c r="O159" s="4">
        <v>0</v>
      </c>
      <c r="P159" s="4"/>
      <c r="Q159" s="4">
        <v>10072164517</v>
      </c>
      <c r="R159" s="4"/>
      <c r="S159" s="4">
        <f t="shared" si="8"/>
        <v>10111256647</v>
      </c>
      <c r="T159" s="151"/>
      <c r="U159" s="108">
        <f>S159/درآمدها!$J$5</f>
        <v>1.131315325661556E-3</v>
      </c>
      <c r="V159" s="228"/>
      <c r="W159" s="228"/>
      <c r="X159" s="228"/>
      <c r="Y159" s="228"/>
      <c r="Z159" s="228"/>
      <c r="AA159" s="228"/>
    </row>
    <row r="160" spans="1:27" s="143" customFormat="1" ht="30.75">
      <c r="A160" s="227" t="s">
        <v>232</v>
      </c>
      <c r="C160" s="4">
        <f>IFERROR(_xlfn.XLOOKUP(A160,'درآمد سود سهام'!$A$8:$A$132,'درآمد سود سهام'!$M$8:$M$132),)</f>
        <v>0</v>
      </c>
      <c r="D160" s="4"/>
      <c r="E160" s="4">
        <f>IFERROR(_xlfn.XLOOKUP(A160,'درآمد ناشی از تغییر قیمت  '!$A$7:$A$114,'درآمد ناشی از تغییر قیمت  '!$I$7:$I$114),0)</f>
        <v>0</v>
      </c>
      <c r="F160" s="4"/>
      <c r="G160" s="4">
        <f>IFERROR(_xlfn.XLOOKUP(A160,'درآمد ناشی ازفروش'!$A$7:$A$188,'درآمد ناشی ازفروش'!$I$7:$I$188),0)</f>
        <v>0</v>
      </c>
      <c r="H160" s="4"/>
      <c r="I160" s="4">
        <f t="shared" si="6"/>
        <v>0</v>
      </c>
      <c r="J160" s="4"/>
      <c r="K160" s="108">
        <f t="shared" si="7"/>
        <v>0</v>
      </c>
      <c r="L160" s="4"/>
      <c r="M160" s="4">
        <v>2443378740</v>
      </c>
      <c r="N160" s="4"/>
      <c r="O160" s="4">
        <v>0</v>
      </c>
      <c r="P160" s="4"/>
      <c r="Q160" s="4">
        <v>-2530868670</v>
      </c>
      <c r="R160" s="4"/>
      <c r="S160" s="4">
        <f t="shared" si="8"/>
        <v>-87489930</v>
      </c>
      <c r="T160" s="151"/>
      <c r="U160" s="108">
        <f>S160/درآمدها!$J$5</f>
        <v>-9.7889611653190124E-6</v>
      </c>
      <c r="V160" s="228"/>
      <c r="W160" s="228"/>
      <c r="X160" s="228"/>
      <c r="Y160" s="228"/>
      <c r="Z160" s="228"/>
      <c r="AA160" s="228"/>
    </row>
    <row r="161" spans="1:27" s="143" customFormat="1" ht="30.75">
      <c r="A161" s="227" t="s">
        <v>233</v>
      </c>
      <c r="C161" s="4">
        <f>IFERROR(_xlfn.XLOOKUP(A161,'درآمد سود سهام'!$A$8:$A$132,'درآمد سود سهام'!$M$8:$M$132),)</f>
        <v>0</v>
      </c>
      <c r="D161" s="4"/>
      <c r="E161" s="4">
        <f>IFERROR(_xlfn.XLOOKUP(A161,'درآمد ناشی از تغییر قیمت  '!$A$7:$A$114,'درآمد ناشی از تغییر قیمت  '!$I$7:$I$114),0)</f>
        <v>0</v>
      </c>
      <c r="F161" s="4"/>
      <c r="G161" s="4">
        <f>IFERROR(_xlfn.XLOOKUP(A161,'درآمد ناشی ازفروش'!$A$7:$A$188,'درآمد ناشی ازفروش'!$I$7:$I$188),0)</f>
        <v>0</v>
      </c>
      <c r="H161" s="4"/>
      <c r="I161" s="4">
        <f t="shared" si="6"/>
        <v>0</v>
      </c>
      <c r="J161" s="4"/>
      <c r="K161" s="108">
        <f t="shared" si="7"/>
        <v>0</v>
      </c>
      <c r="L161" s="4"/>
      <c r="M161" s="4">
        <v>1460835240</v>
      </c>
      <c r="N161" s="4"/>
      <c r="O161" s="4">
        <v>0</v>
      </c>
      <c r="P161" s="4"/>
      <c r="Q161" s="4">
        <v>-7520522360</v>
      </c>
      <c r="R161" s="4"/>
      <c r="S161" s="4">
        <f t="shared" si="8"/>
        <v>-6059687120</v>
      </c>
      <c r="T161" s="151"/>
      <c r="U161" s="108">
        <f>S161/درآمدها!$J$5</f>
        <v>-6.7799850670430088E-4</v>
      </c>
      <c r="V161" s="228"/>
      <c r="W161" s="228"/>
      <c r="X161" s="228"/>
      <c r="Y161" s="228"/>
      <c r="Z161" s="228"/>
      <c r="AA161" s="228"/>
    </row>
    <row r="162" spans="1:27" s="143" customFormat="1" ht="30.75">
      <c r="A162" s="227" t="s">
        <v>234</v>
      </c>
      <c r="C162" s="4">
        <f>IFERROR(_xlfn.XLOOKUP(A162,'درآمد سود سهام'!$A$8:$A$132,'درآمد سود سهام'!$M$8:$M$132),)</f>
        <v>0</v>
      </c>
      <c r="D162" s="4"/>
      <c r="E162" s="4">
        <f>IFERROR(_xlfn.XLOOKUP(A162,'درآمد ناشی از تغییر قیمت  '!$A$7:$A$114,'درآمد ناشی از تغییر قیمت  '!$I$7:$I$114),0)</f>
        <v>-1228055388</v>
      </c>
      <c r="F162" s="4"/>
      <c r="G162" s="4">
        <f>IFERROR(_xlfn.XLOOKUP(A162,'درآمد ناشی ازفروش'!$A$7:$A$188,'درآمد ناشی ازفروش'!$I$7:$I$188),0)</f>
        <v>2482377867</v>
      </c>
      <c r="H162" s="4"/>
      <c r="I162" s="4">
        <f t="shared" si="6"/>
        <v>1254322479</v>
      </c>
      <c r="J162" s="4"/>
      <c r="K162" s="108">
        <f t="shared" si="7"/>
        <v>2.9493981006496311E-4</v>
      </c>
      <c r="L162" s="4"/>
      <c r="M162" s="4">
        <v>980397660</v>
      </c>
      <c r="N162" s="4"/>
      <c r="O162" s="4">
        <v>0</v>
      </c>
      <c r="P162" s="4"/>
      <c r="Q162" s="4">
        <v>2352819561</v>
      </c>
      <c r="R162" s="4"/>
      <c r="S162" s="4">
        <f t="shared" si="8"/>
        <v>3333217221</v>
      </c>
      <c r="T162" s="151"/>
      <c r="U162" s="108">
        <f>S162/درآمدها!$J$5</f>
        <v>3.7294273674629252E-4</v>
      </c>
      <c r="V162" s="228"/>
      <c r="W162" s="228"/>
      <c r="X162" s="228"/>
      <c r="Y162" s="228"/>
      <c r="Z162" s="228"/>
      <c r="AA162" s="228"/>
    </row>
    <row r="163" spans="1:27" s="143" customFormat="1" ht="30.75">
      <c r="A163" s="227" t="s">
        <v>339</v>
      </c>
      <c r="C163" s="4">
        <f>IFERROR(_xlfn.XLOOKUP(A163,'درآمد سود سهام'!$A$8:$A$132,'درآمد سود سهام'!$M$8:$M$132),)</f>
        <v>0</v>
      </c>
      <c r="D163" s="4"/>
      <c r="E163" s="4">
        <f>IFERROR(_xlfn.XLOOKUP(A163,'درآمد ناشی از تغییر قیمت  '!$A$7:$A$114,'درآمد ناشی از تغییر قیمت  '!$I$7:$I$114),0)</f>
        <v>14453147821</v>
      </c>
      <c r="F163" s="4"/>
      <c r="G163" s="4">
        <f>IFERROR(_xlfn.XLOOKUP(A163,'درآمد ناشی ازفروش'!$A$7:$A$188,'درآمد ناشی ازفروش'!$I$7:$I$188),0)</f>
        <v>0</v>
      </c>
      <c r="H163" s="4"/>
      <c r="I163" s="4">
        <f t="shared" si="6"/>
        <v>14453147821</v>
      </c>
      <c r="J163" s="4"/>
      <c r="K163" s="108">
        <f t="shared" si="7"/>
        <v>3.398494999918259E-3</v>
      </c>
      <c r="L163" s="4"/>
      <c r="M163" s="4">
        <v>0</v>
      </c>
      <c r="N163" s="4"/>
      <c r="O163" s="4">
        <v>34791807983</v>
      </c>
      <c r="P163" s="4"/>
      <c r="Q163" s="4">
        <v>0</v>
      </c>
      <c r="R163" s="4"/>
      <c r="S163" s="4">
        <f t="shared" si="8"/>
        <v>34791807983</v>
      </c>
      <c r="T163" s="151"/>
      <c r="U163" s="108">
        <f>S163/درآمدها!$J$5</f>
        <v>3.8927412242394412E-3</v>
      </c>
      <c r="V163" s="228"/>
      <c r="W163" s="228"/>
      <c r="X163" s="228"/>
      <c r="Y163" s="228"/>
      <c r="Z163" s="228"/>
      <c r="AA163" s="228"/>
    </row>
    <row r="164" spans="1:27" s="143" customFormat="1" ht="30.75">
      <c r="A164" s="227" t="s">
        <v>235</v>
      </c>
      <c r="C164" s="4">
        <f>IFERROR(_xlfn.XLOOKUP(A164,'درآمد سود سهام'!$A$8:$A$132,'درآمد سود سهام'!$M$8:$M$132),)</f>
        <v>0</v>
      </c>
      <c r="D164" s="4"/>
      <c r="E164" s="4">
        <f>IFERROR(_xlfn.XLOOKUP(A164,'درآمد ناشی از تغییر قیمت  '!$A$7:$A$114,'درآمد ناشی از تغییر قیمت  '!$I$7:$I$114),0)</f>
        <v>0</v>
      </c>
      <c r="F164" s="4"/>
      <c r="G164" s="4">
        <f>IFERROR(_xlfn.XLOOKUP(A164,'درآمد ناشی ازفروش'!$A$7:$A$188,'درآمد ناشی ازفروش'!$I$7:$I$188),0)</f>
        <v>0</v>
      </c>
      <c r="H164" s="4"/>
      <c r="I164" s="4">
        <f t="shared" si="6"/>
        <v>0</v>
      </c>
      <c r="J164" s="4"/>
      <c r="K164" s="108">
        <f t="shared" si="7"/>
        <v>0</v>
      </c>
      <c r="L164" s="4"/>
      <c r="M164" s="4">
        <v>809823280</v>
      </c>
      <c r="N164" s="4"/>
      <c r="O164" s="4">
        <v>0</v>
      </c>
      <c r="P164" s="4"/>
      <c r="Q164" s="4">
        <v>-1606169217</v>
      </c>
      <c r="R164" s="4"/>
      <c r="S164" s="4">
        <f t="shared" si="8"/>
        <v>-796345937</v>
      </c>
      <c r="T164" s="151"/>
      <c r="U164" s="108">
        <f>S164/درآمدها!$J$5</f>
        <v>-8.9100533643729978E-5</v>
      </c>
      <c r="V164" s="228"/>
      <c r="W164" s="228"/>
      <c r="X164" s="228"/>
      <c r="Y164" s="228"/>
      <c r="Z164" s="228"/>
      <c r="AA164" s="228"/>
    </row>
    <row r="165" spans="1:27" s="143" customFormat="1" ht="30.75">
      <c r="A165" s="227" t="s">
        <v>236</v>
      </c>
      <c r="C165" s="4">
        <f>IFERROR(_xlfn.XLOOKUP(A165,'درآمد سود سهام'!$A$8:$A$132,'درآمد سود سهام'!$M$8:$M$132),)</f>
        <v>0</v>
      </c>
      <c r="D165" s="4"/>
      <c r="E165" s="4">
        <f>IFERROR(_xlfn.XLOOKUP(A165,'درآمد ناشی از تغییر قیمت  '!$A$7:$A$114,'درآمد ناشی از تغییر قیمت  '!$I$7:$I$114),0)</f>
        <v>0</v>
      </c>
      <c r="F165" s="4"/>
      <c r="G165" s="4">
        <f>IFERROR(_xlfn.XLOOKUP(A165,'درآمد ناشی ازفروش'!$A$7:$A$188,'درآمد ناشی ازفروش'!$I$7:$I$188),0)</f>
        <v>0</v>
      </c>
      <c r="H165" s="4"/>
      <c r="I165" s="4">
        <f t="shared" si="6"/>
        <v>0</v>
      </c>
      <c r="J165" s="4"/>
      <c r="K165" s="108">
        <f t="shared" si="7"/>
        <v>0</v>
      </c>
      <c r="L165" s="4"/>
      <c r="M165" s="4">
        <v>13756289920</v>
      </c>
      <c r="N165" s="4"/>
      <c r="O165" s="4">
        <v>0</v>
      </c>
      <c r="P165" s="4"/>
      <c r="Q165" s="4">
        <v>-70185009285</v>
      </c>
      <c r="R165" s="4"/>
      <c r="S165" s="4">
        <f t="shared" si="8"/>
        <v>-56428719365</v>
      </c>
      <c r="T165" s="151"/>
      <c r="U165" s="108">
        <f>S165/درآمدها!$J$5</f>
        <v>-6.3136242362140417E-3</v>
      </c>
      <c r="V165" s="228"/>
      <c r="W165" s="228"/>
      <c r="X165" s="228"/>
      <c r="Y165" s="228"/>
      <c r="Z165" s="228"/>
      <c r="AA165" s="228"/>
    </row>
    <row r="166" spans="1:27" s="143" customFormat="1" ht="30.75">
      <c r="A166" s="227" t="s">
        <v>237</v>
      </c>
      <c r="C166" s="4">
        <f>IFERROR(_xlfn.XLOOKUP(A166,'درآمد سود سهام'!$A$8:$A$132,'درآمد سود سهام'!$M$8:$M$132),)</f>
        <v>0</v>
      </c>
      <c r="D166" s="4"/>
      <c r="E166" s="4">
        <f>IFERROR(_xlfn.XLOOKUP(A166,'درآمد ناشی از تغییر قیمت  '!$A$7:$A$114,'درآمد ناشی از تغییر قیمت  '!$I$7:$I$114),0)</f>
        <v>0</v>
      </c>
      <c r="F166" s="4"/>
      <c r="G166" s="4">
        <f>IFERROR(_xlfn.XLOOKUP(A166,'درآمد ناشی ازفروش'!$A$7:$A$188,'درآمد ناشی ازفروش'!$I$7:$I$188),0)</f>
        <v>0</v>
      </c>
      <c r="H166" s="4"/>
      <c r="I166" s="4">
        <f t="shared" si="6"/>
        <v>0</v>
      </c>
      <c r="J166" s="4"/>
      <c r="K166" s="108">
        <f t="shared" si="7"/>
        <v>0</v>
      </c>
      <c r="L166" s="4"/>
      <c r="M166" s="4">
        <v>4251000000</v>
      </c>
      <c r="N166" s="4"/>
      <c r="O166" s="4">
        <v>0</v>
      </c>
      <c r="P166" s="4"/>
      <c r="Q166" s="4">
        <v>-10931150087</v>
      </c>
      <c r="R166" s="4"/>
      <c r="S166" s="4">
        <f t="shared" si="8"/>
        <v>-6680150087</v>
      </c>
      <c r="T166" s="151"/>
      <c r="U166" s="108">
        <f>S166/درآمدها!$J$5</f>
        <v>-7.4742007200309137E-4</v>
      </c>
      <c r="V166" s="228"/>
      <c r="W166" s="228"/>
      <c r="X166" s="228"/>
      <c r="Y166" s="228"/>
      <c r="Z166" s="228"/>
      <c r="AA166" s="228"/>
    </row>
    <row r="167" spans="1:27" s="143" customFormat="1" ht="30.75">
      <c r="A167" s="227" t="s">
        <v>238</v>
      </c>
      <c r="C167" s="4">
        <f>IFERROR(_xlfn.XLOOKUP(A167,'درآمد سود سهام'!$A$8:$A$132,'درآمد سود سهام'!$M$8:$M$132),)</f>
        <v>0</v>
      </c>
      <c r="D167" s="4"/>
      <c r="E167" s="4">
        <f>IFERROR(_xlfn.XLOOKUP(A167,'درآمد ناشی از تغییر قیمت  '!$A$7:$A$114,'درآمد ناشی از تغییر قیمت  '!$I$7:$I$114),0)</f>
        <v>39720941035</v>
      </c>
      <c r="F167" s="4"/>
      <c r="G167" s="4">
        <f>IFERROR(_xlfn.XLOOKUP(A167,'درآمد ناشی ازفروش'!$A$7:$A$188,'درآمد ناشی ازفروش'!$I$7:$I$188),0)</f>
        <v>0</v>
      </c>
      <c r="H167" s="4"/>
      <c r="I167" s="4">
        <f t="shared" si="6"/>
        <v>39720941035</v>
      </c>
      <c r="J167" s="4"/>
      <c r="K167" s="108">
        <f t="shared" si="7"/>
        <v>9.3399321152279995E-3</v>
      </c>
      <c r="L167" s="4"/>
      <c r="M167" s="4">
        <v>6189532640</v>
      </c>
      <c r="N167" s="4"/>
      <c r="O167" s="4">
        <v>202077497094</v>
      </c>
      <c r="P167" s="4"/>
      <c r="Q167" s="4">
        <v>-26900976</v>
      </c>
      <c r="R167" s="4"/>
      <c r="S167" s="4">
        <f t="shared" si="8"/>
        <v>208240128758</v>
      </c>
      <c r="T167" s="151"/>
      <c r="U167" s="108">
        <f>S167/درآمدها!$J$5</f>
        <v>2.3299304656811282E-2</v>
      </c>
      <c r="V167" s="228"/>
      <c r="W167" s="228"/>
      <c r="X167" s="228"/>
      <c r="Y167" s="228"/>
      <c r="Z167" s="228"/>
      <c r="AA167" s="228"/>
    </row>
    <row r="168" spans="1:27" s="143" customFormat="1" ht="30.75">
      <c r="A168" s="227" t="s">
        <v>239</v>
      </c>
      <c r="C168" s="4">
        <f>IFERROR(_xlfn.XLOOKUP(A168,'درآمد سود سهام'!$A$8:$A$132,'درآمد سود سهام'!$M$8:$M$132),)</f>
        <v>0</v>
      </c>
      <c r="D168" s="4"/>
      <c r="E168" s="4">
        <f>IFERROR(_xlfn.XLOOKUP(A168,'درآمد ناشی از تغییر قیمت  '!$A$7:$A$114,'درآمد ناشی از تغییر قیمت  '!$I$7:$I$114),0)</f>
        <v>0</v>
      </c>
      <c r="F168" s="4"/>
      <c r="G168" s="4">
        <f>IFERROR(_xlfn.XLOOKUP(A168,'درآمد ناشی ازفروش'!$A$7:$A$188,'درآمد ناشی ازفروش'!$I$7:$I$188),0)</f>
        <v>0</v>
      </c>
      <c r="H168" s="4"/>
      <c r="I168" s="4">
        <f t="shared" si="6"/>
        <v>0</v>
      </c>
      <c r="J168" s="4"/>
      <c r="K168" s="108">
        <f t="shared" si="7"/>
        <v>0</v>
      </c>
      <c r="L168" s="4"/>
      <c r="M168" s="4">
        <v>0</v>
      </c>
      <c r="N168" s="4"/>
      <c r="O168" s="4">
        <v>0</v>
      </c>
      <c r="P168" s="4"/>
      <c r="Q168" s="4">
        <v>-2753669066</v>
      </c>
      <c r="R168" s="4"/>
      <c r="S168" s="4">
        <f t="shared" si="8"/>
        <v>-2753669066</v>
      </c>
      <c r="T168" s="151"/>
      <c r="U168" s="108">
        <f>S168/درآمدها!$J$5</f>
        <v>-3.0809899549827369E-4</v>
      </c>
      <c r="V168" s="228"/>
      <c r="W168" s="228"/>
      <c r="X168" s="228"/>
      <c r="Y168" s="228"/>
      <c r="Z168" s="228"/>
      <c r="AA168" s="228"/>
    </row>
    <row r="169" spans="1:27" s="143" customFormat="1" ht="30.75">
      <c r="A169" s="227" t="s">
        <v>240</v>
      </c>
      <c r="C169" s="4">
        <f>IFERROR(_xlfn.XLOOKUP(A169,'درآمد سود سهام'!$A$8:$A$132,'درآمد سود سهام'!$M$8:$M$132),)</f>
        <v>0</v>
      </c>
      <c r="D169" s="4"/>
      <c r="E169" s="4">
        <f>IFERROR(_xlfn.XLOOKUP(A169,'درآمد ناشی از تغییر قیمت  '!$A$7:$A$114,'درآمد ناشی از تغییر قیمت  '!$I$7:$I$114),0)</f>
        <v>-111055535674</v>
      </c>
      <c r="F169" s="4"/>
      <c r="G169" s="4">
        <f>IFERROR(_xlfn.XLOOKUP(A169,'درآمد ناشی ازفروش'!$A$7:$A$188,'درآمد ناشی ازفروش'!$I$7:$I$188),0)</f>
        <v>132180638192</v>
      </c>
      <c r="H169" s="4"/>
      <c r="I169" s="4">
        <f t="shared" si="6"/>
        <v>21125102518</v>
      </c>
      <c r="J169" s="4"/>
      <c r="K169" s="108">
        <f t="shared" si="7"/>
        <v>4.9673300355974831E-3</v>
      </c>
      <c r="L169" s="4"/>
      <c r="M169" s="4">
        <v>0</v>
      </c>
      <c r="N169" s="4"/>
      <c r="O169" s="4">
        <v>44879124071</v>
      </c>
      <c r="P169" s="4"/>
      <c r="Q169" s="4">
        <v>151003343290</v>
      </c>
      <c r="R169" s="4"/>
      <c r="S169" s="4">
        <f t="shared" si="8"/>
        <v>195882467361</v>
      </c>
      <c r="T169" s="151"/>
      <c r="U169" s="108">
        <f>S169/درآمدها!$J$5</f>
        <v>2.1916646475356627E-2</v>
      </c>
      <c r="V169" s="228"/>
      <c r="W169" s="228"/>
      <c r="X169" s="228"/>
      <c r="Y169" s="228"/>
      <c r="Z169" s="228"/>
      <c r="AA169" s="228"/>
    </row>
    <row r="170" spans="1:27" s="143" customFormat="1" ht="30.75">
      <c r="A170" s="227" t="s">
        <v>241</v>
      </c>
      <c r="C170" s="4">
        <f>IFERROR(_xlfn.XLOOKUP(A170,'درآمد سود سهام'!$A$8:$A$132,'درآمد سود سهام'!$M$8:$M$132),)</f>
        <v>0</v>
      </c>
      <c r="D170" s="4"/>
      <c r="E170" s="4">
        <f>IFERROR(_xlfn.XLOOKUP(A170,'درآمد ناشی از تغییر قیمت  '!$A$7:$A$114,'درآمد ناشی از تغییر قیمت  '!$I$7:$I$114),0)</f>
        <v>0</v>
      </c>
      <c r="F170" s="4"/>
      <c r="G170" s="4">
        <f>IFERROR(_xlfn.XLOOKUP(A170,'درآمد ناشی ازفروش'!$A$7:$A$188,'درآمد ناشی ازفروش'!$I$7:$I$188),0)</f>
        <v>0</v>
      </c>
      <c r="H170" s="4"/>
      <c r="I170" s="4">
        <f t="shared" si="6"/>
        <v>0</v>
      </c>
      <c r="J170" s="4"/>
      <c r="K170" s="108">
        <f t="shared" si="7"/>
        <v>0</v>
      </c>
      <c r="L170" s="4"/>
      <c r="M170" s="4">
        <v>4222870300</v>
      </c>
      <c r="N170" s="4"/>
      <c r="O170" s="4">
        <v>0</v>
      </c>
      <c r="P170" s="4"/>
      <c r="Q170" s="4">
        <v>-35919527626</v>
      </c>
      <c r="R170" s="4"/>
      <c r="S170" s="4">
        <f t="shared" si="8"/>
        <v>-31696657326</v>
      </c>
      <c r="T170" s="151"/>
      <c r="U170" s="108">
        <f>S170/درآمدها!$J$5</f>
        <v>-3.5464349741123166E-3</v>
      </c>
      <c r="V170" s="228"/>
      <c r="W170" s="228"/>
      <c r="X170" s="228"/>
      <c r="Y170" s="228"/>
      <c r="Z170" s="228"/>
      <c r="AA170" s="228"/>
    </row>
    <row r="171" spans="1:27" s="143" customFormat="1" ht="30.75">
      <c r="A171" s="227" t="s">
        <v>345</v>
      </c>
      <c r="C171" s="4">
        <f>IFERROR(_xlfn.XLOOKUP(A171,'درآمد سود سهام'!$A$8:$A$132,'درآمد سود سهام'!$M$8:$M$132),)</f>
        <v>0</v>
      </c>
      <c r="D171" s="4"/>
      <c r="E171" s="4">
        <f>IFERROR(_xlfn.XLOOKUP(A171,'درآمد ناشی از تغییر قیمت  '!$A$7:$A$114,'درآمد ناشی از تغییر قیمت  '!$I$7:$I$114),0)</f>
        <v>5201564004</v>
      </c>
      <c r="F171" s="4"/>
      <c r="G171" s="4">
        <f>IFERROR(_xlfn.XLOOKUP(A171,'درآمد ناشی ازفروش'!$A$7:$A$188,'درآمد ناشی ازفروش'!$I$7:$I$188),0)</f>
        <v>0</v>
      </c>
      <c r="H171" s="4"/>
      <c r="I171" s="4">
        <f t="shared" si="6"/>
        <v>5201564004</v>
      </c>
      <c r="J171" s="4"/>
      <c r="K171" s="108">
        <f t="shared" si="7"/>
        <v>1.2230892175380593E-3</v>
      </c>
      <c r="L171" s="4"/>
      <c r="M171" s="4">
        <v>0</v>
      </c>
      <c r="N171" s="4"/>
      <c r="O171" s="4">
        <v>18040583313</v>
      </c>
      <c r="P171" s="4"/>
      <c r="Q171" s="4">
        <v>0</v>
      </c>
      <c r="R171" s="4"/>
      <c r="S171" s="4">
        <f t="shared" si="8"/>
        <v>18040583313</v>
      </c>
      <c r="T171" s="151"/>
      <c r="U171" s="108">
        <f>S171/درآمدها!$J$5</f>
        <v>2.0185016658563933E-3</v>
      </c>
      <c r="V171" s="228"/>
      <c r="W171" s="228"/>
      <c r="X171" s="228"/>
      <c r="Y171" s="228"/>
      <c r="Z171" s="228"/>
    </row>
    <row r="172" spans="1:27" s="143" customFormat="1" ht="30.75">
      <c r="A172" s="227" t="s">
        <v>242</v>
      </c>
      <c r="C172" s="4">
        <f>IFERROR(_xlfn.XLOOKUP(A172,'درآمد سود سهام'!$A$8:$A$132,'درآمد سود سهام'!$M$8:$M$132),)</f>
        <v>0</v>
      </c>
      <c r="D172" s="4"/>
      <c r="E172" s="4">
        <f>IFERROR(_xlfn.XLOOKUP(A172,'درآمد ناشی از تغییر قیمت  '!$A$7:$A$114,'درآمد ناشی از تغییر قیمت  '!$I$7:$I$114),0)</f>
        <v>0</v>
      </c>
      <c r="F172" s="4"/>
      <c r="G172" s="4">
        <f>IFERROR(_xlfn.XLOOKUP(A172,'درآمد ناشی ازفروش'!$A$7:$A$188,'درآمد ناشی ازفروش'!$I$7:$I$188),0)</f>
        <v>0</v>
      </c>
      <c r="H172" s="4"/>
      <c r="I172" s="4">
        <f t="shared" si="6"/>
        <v>0</v>
      </c>
      <c r="J172" s="4"/>
      <c r="K172" s="108">
        <f t="shared" si="7"/>
        <v>0</v>
      </c>
      <c r="L172" s="4"/>
      <c r="M172" s="4">
        <v>70491027</v>
      </c>
      <c r="N172" s="4"/>
      <c r="O172" s="4">
        <v>0</v>
      </c>
      <c r="P172" s="4"/>
      <c r="Q172" s="4">
        <v>-1526509010</v>
      </c>
      <c r="R172" s="4"/>
      <c r="S172" s="4">
        <f t="shared" si="8"/>
        <v>-1456017983</v>
      </c>
      <c r="T172" s="151"/>
      <c r="U172" s="108">
        <f>S172/درآمدها!$J$5</f>
        <v>-1.6290907412536642E-4</v>
      </c>
      <c r="V172" s="228"/>
      <c r="W172" s="228"/>
      <c r="X172" s="228"/>
      <c r="Y172" s="228"/>
      <c r="Z172" s="228"/>
    </row>
    <row r="173" spans="1:27" s="143" customFormat="1" ht="30.75">
      <c r="A173" s="227" t="s">
        <v>243</v>
      </c>
      <c r="C173" s="4">
        <f>IFERROR(_xlfn.XLOOKUP(A173,'درآمد سود سهام'!$A$8:$A$132,'درآمد سود سهام'!$M$8:$M$132),)</f>
        <v>0</v>
      </c>
      <c r="D173" s="4"/>
      <c r="E173" s="4">
        <f>IFERROR(_xlfn.XLOOKUP(A173,'درآمد ناشی از تغییر قیمت  '!$A$7:$A$114,'درآمد ناشی از تغییر قیمت  '!$I$7:$I$114),0)</f>
        <v>0</v>
      </c>
      <c r="F173" s="4"/>
      <c r="G173" s="4">
        <f>IFERROR(_xlfn.XLOOKUP(A173,'درآمد ناشی ازفروش'!$A$7:$A$188,'درآمد ناشی ازفروش'!$I$7:$I$188),0)</f>
        <v>0</v>
      </c>
      <c r="H173" s="4"/>
      <c r="I173" s="4">
        <f t="shared" si="6"/>
        <v>0</v>
      </c>
      <c r="J173" s="4"/>
      <c r="K173" s="108">
        <f t="shared" si="7"/>
        <v>0</v>
      </c>
      <c r="L173" s="4"/>
      <c r="M173" s="4">
        <v>6448332800</v>
      </c>
      <c r="N173" s="4"/>
      <c r="O173" s="4">
        <v>0</v>
      </c>
      <c r="P173" s="4"/>
      <c r="Q173" s="4">
        <v>4310343366</v>
      </c>
      <c r="R173" s="4"/>
      <c r="S173" s="4">
        <f t="shared" si="8"/>
        <v>10758676166</v>
      </c>
      <c r="T173" s="151"/>
      <c r="U173" s="108">
        <f>S173/درآمدها!$J$5</f>
        <v>1.2037529711044145E-3</v>
      </c>
      <c r="V173" s="228"/>
      <c r="W173" s="228"/>
      <c r="X173" s="228"/>
      <c r="Y173" s="228"/>
      <c r="Z173" s="228"/>
    </row>
    <row r="174" spans="1:27" s="143" customFormat="1" ht="33">
      <c r="A174" s="227" t="s">
        <v>244</v>
      </c>
      <c r="C174" s="4">
        <f>IFERROR(_xlfn.XLOOKUP(A174,'درآمد سود سهام'!$A$8:$A$132,'درآمد سود سهام'!$M$8:$M$132),)</f>
        <v>0</v>
      </c>
      <c r="D174" s="4"/>
      <c r="E174" s="4">
        <f>IFERROR(_xlfn.XLOOKUP(A174,'درآمد ناشی از تغییر قیمت  '!$A$7:$A$114,'درآمد ناشی از تغییر قیمت  '!$I$7:$I$114),0)</f>
        <v>0</v>
      </c>
      <c r="F174" s="4"/>
      <c r="G174" s="4">
        <f>IFERROR(_xlfn.XLOOKUP(A174,'درآمد ناشی ازفروش'!$A$7:$A$188,'درآمد ناشی ازفروش'!$I$7:$I$188),0)</f>
        <v>0</v>
      </c>
      <c r="H174" s="4"/>
      <c r="I174" s="4">
        <f t="shared" si="6"/>
        <v>0</v>
      </c>
      <c r="J174" s="4"/>
      <c r="K174" s="108">
        <f t="shared" si="7"/>
        <v>0</v>
      </c>
      <c r="L174" s="4"/>
      <c r="M174" s="4">
        <v>0</v>
      </c>
      <c r="N174" s="4"/>
      <c r="O174" s="4">
        <v>0</v>
      </c>
      <c r="P174" s="4"/>
      <c r="Q174" s="4">
        <v>13198038356</v>
      </c>
      <c r="R174" s="4"/>
      <c r="S174" s="4">
        <f t="shared" si="8"/>
        <v>13198038356</v>
      </c>
      <c r="T174" s="151"/>
      <c r="U174" s="108">
        <f>S174/درآمدها!$J$5</f>
        <v>1.4766852016600629E-3</v>
      </c>
      <c r="W174" s="36"/>
      <c r="X174" s="228"/>
      <c r="Y174" s="228"/>
      <c r="Z174" s="228"/>
    </row>
    <row r="175" spans="1:27" s="143" customFormat="1" ht="33">
      <c r="A175" s="227" t="s">
        <v>245</v>
      </c>
      <c r="C175" s="4">
        <f>IFERROR(_xlfn.XLOOKUP(A175,'درآمد سود سهام'!$A$8:$A$132,'درآمد سود سهام'!$M$8:$M$132),)</f>
        <v>0</v>
      </c>
      <c r="D175" s="4"/>
      <c r="E175" s="4">
        <f>IFERROR(_xlfn.XLOOKUP(A175,'درآمد ناشی از تغییر قیمت  '!$A$7:$A$114,'درآمد ناشی از تغییر قیمت  '!$I$7:$I$114),0)</f>
        <v>1294300299</v>
      </c>
      <c r="F175" s="4"/>
      <c r="G175" s="4">
        <f>IFERROR(_xlfn.XLOOKUP(A175,'درآمد ناشی ازفروش'!$A$7:$A$188,'درآمد ناشی ازفروش'!$I$7:$I$188),0)</f>
        <v>0</v>
      </c>
      <c r="H175" s="4"/>
      <c r="I175" s="4">
        <f t="shared" si="6"/>
        <v>1294300299</v>
      </c>
      <c r="J175" s="4"/>
      <c r="K175" s="108">
        <f t="shared" si="7"/>
        <v>3.0434014437692698E-4</v>
      </c>
      <c r="L175" s="4"/>
      <c r="M175" s="4">
        <v>11195803800</v>
      </c>
      <c r="N175" s="4"/>
      <c r="O175" s="4">
        <v>49775485126</v>
      </c>
      <c r="P175" s="4"/>
      <c r="Q175" s="4">
        <v>407230416</v>
      </c>
      <c r="R175" s="4"/>
      <c r="S175" s="4">
        <f t="shared" si="8"/>
        <v>61378519342</v>
      </c>
      <c r="T175" s="151"/>
      <c r="U175" s="108">
        <f>S175/درآمدها!$J$5</f>
        <v>6.8674411126357048E-3</v>
      </c>
      <c r="W175" s="36"/>
      <c r="X175" s="228"/>
      <c r="Y175" s="228"/>
      <c r="Z175" s="228"/>
    </row>
    <row r="176" spans="1:27" s="143" customFormat="1" ht="33">
      <c r="A176" s="227" t="s">
        <v>346</v>
      </c>
      <c r="C176" s="4">
        <f>IFERROR(_xlfn.XLOOKUP(A176,'درآمد سود سهام'!$A$8:$A$132,'درآمد سود سهام'!$M$8:$M$132),)</f>
        <v>0</v>
      </c>
      <c r="D176" s="4"/>
      <c r="E176" s="4">
        <f>IFERROR(_xlfn.XLOOKUP(A176,'درآمد ناشی از تغییر قیمت  '!$A$7:$A$114,'درآمد ناشی از تغییر قیمت  '!$I$7:$I$114),0)</f>
        <v>-19820932347</v>
      </c>
      <c r="F176" s="4"/>
      <c r="G176" s="4">
        <f>IFERROR(_xlfn.XLOOKUP(A176,'درآمد ناشی ازفروش'!$A$7:$A$188,'درآمد ناشی ازفروش'!$I$7:$I$188),0)</f>
        <v>49428531479</v>
      </c>
      <c r="H176" s="4"/>
      <c r="I176" s="4">
        <f t="shared" si="6"/>
        <v>29607599132</v>
      </c>
      <c r="J176" s="4"/>
      <c r="K176" s="108">
        <f t="shared" si="7"/>
        <v>6.9618936203977941E-3</v>
      </c>
      <c r="L176" s="4"/>
      <c r="M176" s="4">
        <v>0</v>
      </c>
      <c r="N176" s="4"/>
      <c r="O176" s="4">
        <v>0</v>
      </c>
      <c r="P176" s="4"/>
      <c r="Q176" s="4">
        <v>79758870404</v>
      </c>
      <c r="R176" s="4"/>
      <c r="S176" s="4">
        <f t="shared" si="8"/>
        <v>79758870404</v>
      </c>
      <c r="T176" s="151"/>
      <c r="U176" s="108">
        <f>S176/درآمدها!$J$5</f>
        <v>8.9239582769636231E-3</v>
      </c>
      <c r="W176" s="36"/>
      <c r="X176" s="228"/>
      <c r="Y176" s="228"/>
      <c r="Z176" s="228"/>
    </row>
    <row r="177" spans="1:26" s="143" customFormat="1" ht="33">
      <c r="A177" s="227" t="s">
        <v>246</v>
      </c>
      <c r="C177" s="4">
        <f>IFERROR(_xlfn.XLOOKUP(A177,'درآمد سود سهام'!$A$8:$A$132,'درآمد سود سهام'!$M$8:$M$132),)</f>
        <v>0</v>
      </c>
      <c r="D177" s="4"/>
      <c r="E177" s="4">
        <f>IFERROR(_xlfn.XLOOKUP(A177,'درآمد ناشی از تغییر قیمت  '!$A$7:$A$114,'درآمد ناشی از تغییر قیمت  '!$I$7:$I$114),0)</f>
        <v>0</v>
      </c>
      <c r="F177" s="4"/>
      <c r="G177" s="4">
        <f>IFERROR(_xlfn.XLOOKUP(A177,'درآمد ناشی ازفروش'!$A$7:$A$188,'درآمد ناشی ازفروش'!$I$7:$I$188),0)</f>
        <v>0</v>
      </c>
      <c r="H177" s="4"/>
      <c r="I177" s="4">
        <f t="shared" si="6"/>
        <v>0</v>
      </c>
      <c r="J177" s="4"/>
      <c r="K177" s="108">
        <f t="shared" si="7"/>
        <v>0</v>
      </c>
      <c r="L177" s="4"/>
      <c r="M177" s="4">
        <v>0</v>
      </c>
      <c r="N177" s="4"/>
      <c r="O177" s="4">
        <v>0</v>
      </c>
      <c r="P177" s="4"/>
      <c r="Q177" s="4">
        <v>465086929</v>
      </c>
      <c r="R177" s="4"/>
      <c r="S177" s="4">
        <f t="shared" si="8"/>
        <v>465086929</v>
      </c>
      <c r="T177" s="151"/>
      <c r="U177" s="108">
        <f>S177/درآمدها!$J$5</f>
        <v>5.2037050280854963E-5</v>
      </c>
      <c r="W177" s="36"/>
      <c r="X177" s="228"/>
      <c r="Y177" s="228"/>
      <c r="Z177" s="228"/>
    </row>
    <row r="178" spans="1:26" s="143" customFormat="1" ht="33">
      <c r="A178" s="227" t="s">
        <v>283</v>
      </c>
      <c r="C178" s="4">
        <f>IFERROR(_xlfn.XLOOKUP(A178,'درآمد سود سهام'!$A$8:$A$132,'درآمد سود سهام'!$M$8:$M$132),)</f>
        <v>0</v>
      </c>
      <c r="D178" s="4"/>
      <c r="E178" s="4">
        <f>IFERROR(_xlfn.XLOOKUP(A178,'درآمد ناشی از تغییر قیمت  '!$A$7:$A$114,'درآمد ناشی از تغییر قیمت  '!$I$7:$I$114),0)</f>
        <v>0</v>
      </c>
      <c r="F178" s="4"/>
      <c r="G178" s="4">
        <f>IFERROR(_xlfn.XLOOKUP(A178,'درآمد ناشی ازفروش'!$A$7:$A$188,'درآمد ناشی ازفروش'!$I$7:$I$188),0)</f>
        <v>0</v>
      </c>
      <c r="H178" s="4"/>
      <c r="I178" s="4">
        <f t="shared" si="6"/>
        <v>0</v>
      </c>
      <c r="J178" s="4"/>
      <c r="K178" s="108">
        <f t="shared" si="7"/>
        <v>0</v>
      </c>
      <c r="L178" s="4"/>
      <c r="M178" s="4">
        <v>0</v>
      </c>
      <c r="N178" s="4"/>
      <c r="O178" s="4">
        <v>0</v>
      </c>
      <c r="P178" s="4"/>
      <c r="Q178" s="4">
        <v>-3349358416</v>
      </c>
      <c r="R178" s="4"/>
      <c r="S178" s="4">
        <f t="shared" si="8"/>
        <v>-3349358416</v>
      </c>
      <c r="T178" s="151"/>
      <c r="U178" s="108">
        <f>S178/درآمدها!$J$5</f>
        <v>-3.7474872208674077E-4</v>
      </c>
      <c r="W178" s="36"/>
      <c r="X178" s="228"/>
      <c r="Y178" s="228"/>
      <c r="Z178" s="228"/>
    </row>
    <row r="179" spans="1:26" s="143" customFormat="1" ht="33">
      <c r="A179" s="227" t="s">
        <v>90</v>
      </c>
      <c r="C179" s="4">
        <f>IFERROR(_xlfn.XLOOKUP(A179,'درآمد سود سهام'!$A$8:$A$132,'درآمد سود سهام'!$M$8:$M$132),)</f>
        <v>0</v>
      </c>
      <c r="D179" s="4"/>
      <c r="E179" s="4">
        <f>IFERROR(_xlfn.XLOOKUP(A179,'درآمد ناشی از تغییر قیمت  '!$A$7:$A$114,'درآمد ناشی از تغییر قیمت  '!$I$7:$I$114),0)</f>
        <v>6475475117</v>
      </c>
      <c r="F179" s="4"/>
      <c r="G179" s="4">
        <f>IFERROR(_xlfn.XLOOKUP(A179,'درآمد ناشی ازفروش'!$A$7:$A$188,'درآمد ناشی ازفروش'!$I$7:$I$188),0)</f>
        <v>0</v>
      </c>
      <c r="H179" s="4"/>
      <c r="I179" s="4">
        <f t="shared" si="6"/>
        <v>6475475117</v>
      </c>
      <c r="J179" s="4"/>
      <c r="K179" s="108">
        <f t="shared" si="7"/>
        <v>1.522635074363819E-3</v>
      </c>
      <c r="L179" s="4"/>
      <c r="M179" s="4">
        <v>11793832200</v>
      </c>
      <c r="N179" s="4"/>
      <c r="O179" s="4">
        <v>7895686298</v>
      </c>
      <c r="P179" s="4"/>
      <c r="Q179" s="4">
        <v>-3814742142</v>
      </c>
      <c r="R179" s="4"/>
      <c r="S179" s="4">
        <f t="shared" si="8"/>
        <v>15874776356</v>
      </c>
      <c r="T179" s="151"/>
      <c r="U179" s="108">
        <f>S179/درآمدها!$J$5</f>
        <v>1.7761766326365614E-3</v>
      </c>
      <c r="W179" s="36"/>
      <c r="X179" s="228"/>
      <c r="Y179" s="228"/>
      <c r="Z179" s="228"/>
    </row>
    <row r="180" spans="1:26" s="143" customFormat="1" ht="33">
      <c r="A180" s="227" t="s">
        <v>92</v>
      </c>
      <c r="C180" s="4">
        <f>IFERROR(_xlfn.XLOOKUP(A180,'درآمد سود سهام'!$A$8:$A$132,'درآمد سود سهام'!$M$8:$M$132),)</f>
        <v>0</v>
      </c>
      <c r="D180" s="4"/>
      <c r="E180" s="4">
        <f>IFERROR(_xlfn.XLOOKUP(A180,'درآمد ناشی از تغییر قیمت  '!$A$7:$A$114,'درآمد ناشی از تغییر قیمت  '!$I$7:$I$114),0)</f>
        <v>34365139461</v>
      </c>
      <c r="F180" s="4"/>
      <c r="G180" s="4">
        <f>IFERROR(_xlfn.XLOOKUP(A180,'درآمد ناشی ازفروش'!$A$7:$A$188,'درآمد ناشی ازفروش'!$I$7:$I$188),0)</f>
        <v>0</v>
      </c>
      <c r="H180" s="4"/>
      <c r="I180" s="4">
        <f t="shared" si="6"/>
        <v>34365139461</v>
      </c>
      <c r="J180" s="4"/>
      <c r="K180" s="108">
        <f t="shared" si="7"/>
        <v>8.0805756694752717E-3</v>
      </c>
      <c r="L180" s="4"/>
      <c r="M180" s="4">
        <v>34816094000</v>
      </c>
      <c r="N180" s="4"/>
      <c r="O180" s="4">
        <v>42002608575</v>
      </c>
      <c r="P180" s="4"/>
      <c r="Q180" s="4">
        <v>-49812254610</v>
      </c>
      <c r="R180" s="4"/>
      <c r="S180" s="4">
        <f t="shared" si="8"/>
        <v>27006447965</v>
      </c>
      <c r="T180" s="151"/>
      <c r="U180" s="108">
        <f>S180/درآمدها!$J$5</f>
        <v>3.0216628398558975E-3</v>
      </c>
      <c r="W180" s="36"/>
      <c r="X180" s="228"/>
      <c r="Y180" s="228"/>
      <c r="Z180" s="228"/>
    </row>
    <row r="181" spans="1:26" s="143" customFormat="1" ht="33">
      <c r="A181" s="227" t="s">
        <v>247</v>
      </c>
      <c r="C181" s="4">
        <f>IFERROR(_xlfn.XLOOKUP(A181,'درآمد سود سهام'!$A$8:$A$132,'درآمد سود سهام'!$M$8:$M$132),)</f>
        <v>0</v>
      </c>
      <c r="D181" s="4"/>
      <c r="E181" s="4">
        <f>IFERROR(_xlfn.XLOOKUP(A181,'درآمد ناشی از تغییر قیمت  '!$A$7:$A$114,'درآمد ناشی از تغییر قیمت  '!$I$7:$I$114),0)</f>
        <v>-1890438091</v>
      </c>
      <c r="F181" s="4"/>
      <c r="G181" s="4">
        <f>IFERROR(_xlfn.XLOOKUP(A181,'درآمد ناشی ازفروش'!$A$7:$A$188,'درآمد ناشی ازفروش'!$I$7:$I$188),0)</f>
        <v>-6138674185</v>
      </c>
      <c r="H181" s="4"/>
      <c r="I181" s="4">
        <f t="shared" si="6"/>
        <v>-8029112276</v>
      </c>
      <c r="J181" s="4"/>
      <c r="K181" s="108">
        <f t="shared" si="7"/>
        <v>-1.8879553618154552E-3</v>
      </c>
      <c r="L181" s="4"/>
      <c r="M181" s="4">
        <v>21782095950</v>
      </c>
      <c r="N181" s="4"/>
      <c r="O181" s="4">
        <v>-20966592209</v>
      </c>
      <c r="P181" s="4"/>
      <c r="Q181" s="4">
        <v>-21156824047</v>
      </c>
      <c r="R181" s="4"/>
      <c r="S181" s="4">
        <f t="shared" si="8"/>
        <v>-20341320306</v>
      </c>
      <c r="T181" s="151"/>
      <c r="U181" s="108">
        <f>S181/درآمدها!$J$5</f>
        <v>-2.2759235780249118E-3</v>
      </c>
      <c r="W181" s="36"/>
      <c r="X181" s="228"/>
      <c r="Y181" s="228"/>
      <c r="Z181" s="228"/>
    </row>
    <row r="182" spans="1:26" s="143" customFormat="1" ht="33">
      <c r="A182" s="227" t="s">
        <v>248</v>
      </c>
      <c r="C182" s="4">
        <f>IFERROR(_xlfn.XLOOKUP(A182,'درآمد سود سهام'!$A$8:$A$132,'درآمد سود سهام'!$M$8:$M$132),)</f>
        <v>0</v>
      </c>
      <c r="D182" s="4"/>
      <c r="E182" s="4">
        <f>IFERROR(_xlfn.XLOOKUP(A182,'درآمد ناشی از تغییر قیمت  '!$A$7:$A$114,'درآمد ناشی از تغییر قیمت  '!$I$7:$I$114),0)</f>
        <v>0</v>
      </c>
      <c r="F182" s="4"/>
      <c r="G182" s="4">
        <f>IFERROR(_xlfn.XLOOKUP(A182,'درآمد ناشی ازفروش'!$A$7:$A$188,'درآمد ناشی ازفروش'!$I$7:$I$188),0)</f>
        <v>0</v>
      </c>
      <c r="H182" s="4"/>
      <c r="I182" s="4">
        <f t="shared" si="6"/>
        <v>0</v>
      </c>
      <c r="J182" s="4"/>
      <c r="K182" s="108">
        <f t="shared" si="7"/>
        <v>0</v>
      </c>
      <c r="L182" s="4"/>
      <c r="M182" s="4">
        <v>0</v>
      </c>
      <c r="N182" s="4"/>
      <c r="O182" s="4">
        <v>0</v>
      </c>
      <c r="P182" s="4"/>
      <c r="Q182" s="4">
        <v>-5785584324</v>
      </c>
      <c r="R182" s="4"/>
      <c r="S182" s="4">
        <f t="shared" si="8"/>
        <v>-5785584324</v>
      </c>
      <c r="T182" s="151"/>
      <c r="U182" s="108">
        <f>S182/درآمدها!$J$5</f>
        <v>-6.4733004434126828E-4</v>
      </c>
      <c r="W182" s="36"/>
      <c r="X182" s="228"/>
      <c r="Y182" s="228"/>
      <c r="Z182" s="228"/>
    </row>
    <row r="183" spans="1:26" s="143" customFormat="1" ht="33">
      <c r="A183" s="227" t="s">
        <v>249</v>
      </c>
      <c r="C183" s="4">
        <f>IFERROR(_xlfn.XLOOKUP(A183,'درآمد سود سهام'!$A$8:$A$132,'درآمد سود سهام'!$M$8:$M$132),)</f>
        <v>0</v>
      </c>
      <c r="D183" s="4"/>
      <c r="E183" s="4">
        <f>IFERROR(_xlfn.XLOOKUP(A183,'درآمد ناشی از تغییر قیمت  '!$A$7:$A$114,'درآمد ناشی از تغییر قیمت  '!$I$7:$I$114),0)</f>
        <v>29726722372</v>
      </c>
      <c r="F183" s="4"/>
      <c r="G183" s="4">
        <f>IFERROR(_xlfn.XLOOKUP(A183,'درآمد ناشی ازفروش'!$A$7:$A$188,'درآمد ناشی ازفروش'!$I$7:$I$188),0)</f>
        <v>0</v>
      </c>
      <c r="H183" s="4"/>
      <c r="I183" s="4">
        <f t="shared" si="6"/>
        <v>29726722372</v>
      </c>
      <c r="J183" s="4"/>
      <c r="K183" s="108">
        <f t="shared" si="7"/>
        <v>6.9899041092219552E-3</v>
      </c>
      <c r="L183" s="4"/>
      <c r="M183" s="4">
        <v>5111439850</v>
      </c>
      <c r="N183" s="4"/>
      <c r="O183" s="4">
        <v>53069626319</v>
      </c>
      <c r="P183" s="4"/>
      <c r="Q183" s="4">
        <v>0</v>
      </c>
      <c r="R183" s="4"/>
      <c r="S183" s="4">
        <f t="shared" si="8"/>
        <v>58181066169</v>
      </c>
      <c r="T183" s="151"/>
      <c r="U183" s="108">
        <f>S183/درآمدها!$J$5</f>
        <v>6.5096885697039286E-3</v>
      </c>
      <c r="W183" s="36"/>
      <c r="X183" s="228"/>
      <c r="Y183" s="228"/>
      <c r="Z183" s="228"/>
    </row>
    <row r="184" spans="1:26" s="143" customFormat="1" ht="33">
      <c r="A184" s="227" t="s">
        <v>250</v>
      </c>
      <c r="C184" s="4">
        <f>IFERROR(_xlfn.XLOOKUP(A184,'درآمد سود سهام'!$A$8:$A$132,'درآمد سود سهام'!$M$8:$M$132),)</f>
        <v>0</v>
      </c>
      <c r="D184" s="4"/>
      <c r="E184" s="4">
        <f>IFERROR(_xlfn.XLOOKUP(A184,'درآمد ناشی از تغییر قیمت  '!$A$7:$A$114,'درآمد ناشی از تغییر قیمت  '!$I$7:$I$114),0)</f>
        <v>0</v>
      </c>
      <c r="F184" s="4"/>
      <c r="G184" s="4">
        <f>IFERROR(_xlfn.XLOOKUP(A184,'درآمد ناشی ازفروش'!$A$7:$A$188,'درآمد ناشی ازفروش'!$I$7:$I$188),0)</f>
        <v>0</v>
      </c>
      <c r="H184" s="4"/>
      <c r="I184" s="4">
        <f t="shared" si="6"/>
        <v>0</v>
      </c>
      <c r="J184" s="4"/>
      <c r="K184" s="108">
        <f t="shared" si="7"/>
        <v>0</v>
      </c>
      <c r="L184" s="4"/>
      <c r="M184" s="4">
        <v>0</v>
      </c>
      <c r="N184" s="4"/>
      <c r="O184" s="4">
        <v>0</v>
      </c>
      <c r="P184" s="4"/>
      <c r="Q184" s="4">
        <v>-5610703253</v>
      </c>
      <c r="R184" s="4"/>
      <c r="S184" s="4">
        <f t="shared" si="8"/>
        <v>-5610703253</v>
      </c>
      <c r="T184" s="151"/>
      <c r="U184" s="108">
        <f>S184/درآمدها!$J$5</f>
        <v>-6.2776317518765934E-4</v>
      </c>
      <c r="W184" s="36"/>
      <c r="X184" s="228"/>
      <c r="Y184" s="228"/>
      <c r="Z184" s="228"/>
    </row>
    <row r="185" spans="1:26" s="143" customFormat="1" ht="33">
      <c r="A185" s="227" t="s">
        <v>251</v>
      </c>
      <c r="C185" s="4">
        <f>IFERROR(_xlfn.XLOOKUP(A185,'درآمد سود سهام'!$A$8:$A$132,'درآمد سود سهام'!$M$8:$M$132),)</f>
        <v>0</v>
      </c>
      <c r="D185" s="4"/>
      <c r="E185" s="4">
        <f>IFERROR(_xlfn.XLOOKUP(A185,'درآمد ناشی از تغییر قیمت  '!$A$7:$A$114,'درآمد ناشی از تغییر قیمت  '!$I$7:$I$114),0)</f>
        <v>120778691656</v>
      </c>
      <c r="F185" s="4"/>
      <c r="G185" s="4">
        <f>IFERROR(_xlfn.XLOOKUP(A185,'درآمد ناشی ازفروش'!$A$7:$A$188,'درآمد ناشی ازفروش'!$I$7:$I$188),0)</f>
        <v>0</v>
      </c>
      <c r="H185" s="4"/>
      <c r="I185" s="4">
        <f t="shared" si="6"/>
        <v>120778691656</v>
      </c>
      <c r="J185" s="4"/>
      <c r="K185" s="108">
        <f t="shared" si="7"/>
        <v>2.8399749644377841E-2</v>
      </c>
      <c r="L185" s="4"/>
      <c r="M185" s="4">
        <v>92613680</v>
      </c>
      <c r="N185" s="4"/>
      <c r="O185" s="4">
        <v>194579504815</v>
      </c>
      <c r="P185" s="4"/>
      <c r="Q185" s="4">
        <v>-2160592694</v>
      </c>
      <c r="R185" s="4"/>
      <c r="S185" s="4">
        <f t="shared" si="8"/>
        <v>192511525801</v>
      </c>
      <c r="T185" s="151"/>
      <c r="U185" s="108">
        <f>S185/درآمدها!$J$5</f>
        <v>2.1539482886113844E-2</v>
      </c>
      <c r="W185" s="36"/>
      <c r="X185" s="228"/>
      <c r="Y185" s="228"/>
      <c r="Z185" s="228"/>
    </row>
    <row r="186" spans="1:26" s="143" customFormat="1" ht="33">
      <c r="A186" s="227" t="s">
        <v>111</v>
      </c>
      <c r="C186" s="4">
        <f>IFERROR(_xlfn.XLOOKUP(A186,'درآمد سود سهام'!$A$8:$A$132,'درآمد سود سهام'!$M$8:$M$132),)</f>
        <v>0</v>
      </c>
      <c r="D186" s="4"/>
      <c r="E186" s="4">
        <f>IFERROR(_xlfn.XLOOKUP(A186,'درآمد ناشی از تغییر قیمت  '!$A$7:$A$114,'درآمد ناشی از تغییر قیمت  '!$I$7:$I$114),0)</f>
        <v>0</v>
      </c>
      <c r="F186" s="4"/>
      <c r="G186" s="4">
        <f>IFERROR(_xlfn.XLOOKUP(A186,'درآمد ناشی ازفروش'!$A$7:$A$188,'درآمد ناشی ازفروش'!$I$7:$I$188),0)</f>
        <v>0</v>
      </c>
      <c r="H186" s="4"/>
      <c r="I186" s="4">
        <f t="shared" si="6"/>
        <v>0</v>
      </c>
      <c r="J186" s="4"/>
      <c r="K186" s="108">
        <f t="shared" si="7"/>
        <v>0</v>
      </c>
      <c r="L186" s="4"/>
      <c r="M186" s="4">
        <v>0</v>
      </c>
      <c r="N186" s="4"/>
      <c r="O186" s="4">
        <v>0</v>
      </c>
      <c r="P186" s="4"/>
      <c r="Q186" s="4">
        <v>-4302451847</v>
      </c>
      <c r="R186" s="4"/>
      <c r="S186" s="4">
        <f t="shared" si="8"/>
        <v>-4302451847</v>
      </c>
      <c r="T186" s="151"/>
      <c r="U186" s="108">
        <f>S186/درآمدها!$J$5</f>
        <v>-4.8138721845974802E-4</v>
      </c>
      <c r="W186" s="36"/>
      <c r="X186" s="228"/>
      <c r="Y186" s="228"/>
      <c r="Z186" s="228"/>
    </row>
    <row r="187" spans="1:26" s="143" customFormat="1" ht="33">
      <c r="A187" s="227" t="s">
        <v>252</v>
      </c>
      <c r="C187" s="4">
        <f>IFERROR(_xlfn.XLOOKUP(A187,'درآمد سود سهام'!$A$8:$A$132,'درآمد سود سهام'!$M$8:$M$132),)</f>
        <v>0</v>
      </c>
      <c r="D187" s="4"/>
      <c r="E187" s="4">
        <f>IFERROR(_xlfn.XLOOKUP(A187,'درآمد ناشی از تغییر قیمت  '!$A$7:$A$114,'درآمد ناشی از تغییر قیمت  '!$I$7:$I$114),0)</f>
        <v>-79101630</v>
      </c>
      <c r="F187" s="4"/>
      <c r="G187" s="4">
        <f>IFERROR(_xlfn.XLOOKUP(A187,'درآمد ناشی ازفروش'!$A$7:$A$188,'درآمد ناشی ازفروش'!$I$7:$I$188),0)</f>
        <v>0</v>
      </c>
      <c r="H187" s="4"/>
      <c r="I187" s="4">
        <f t="shared" si="6"/>
        <v>-79101630</v>
      </c>
      <c r="J187" s="4"/>
      <c r="K187" s="108">
        <f t="shared" si="7"/>
        <v>-1.8599857786674481E-5</v>
      </c>
      <c r="L187" s="4"/>
      <c r="M187" s="4">
        <v>5811163200</v>
      </c>
      <c r="N187" s="4"/>
      <c r="O187" s="4">
        <v>-79101630</v>
      </c>
      <c r="P187" s="4"/>
      <c r="Q187" s="4">
        <v>-30692994346</v>
      </c>
      <c r="R187" s="4"/>
      <c r="S187" s="4">
        <f t="shared" si="8"/>
        <v>-24960932776</v>
      </c>
      <c r="T187" s="151"/>
      <c r="U187" s="108">
        <f>S187/درآمدها!$J$5</f>
        <v>-2.7927968578144078E-3</v>
      </c>
      <c r="W187" s="36"/>
      <c r="X187" s="228"/>
      <c r="Y187" s="228"/>
      <c r="Z187" s="228"/>
    </row>
    <row r="188" spans="1:26" s="143" customFormat="1" ht="33">
      <c r="A188" s="227" t="s">
        <v>370</v>
      </c>
      <c r="C188" s="4">
        <f>IFERROR(_xlfn.XLOOKUP(A188,'درآمد سود سهام'!$A$8:$A$132,'درآمد سود سهام'!$M$8:$M$132),)</f>
        <v>0</v>
      </c>
      <c r="D188" s="4"/>
      <c r="E188" s="4">
        <f>IFERROR(_xlfn.XLOOKUP(A188,'درآمد ناشی از تغییر قیمت  '!$A$7:$A$114,'درآمد ناشی از تغییر قیمت  '!$I$7:$I$114),0)</f>
        <v>-13507051922</v>
      </c>
      <c r="F188" s="4"/>
      <c r="G188" s="4">
        <f>IFERROR(_xlfn.XLOOKUP(A188,'درآمد ناشی ازفروش'!$A$7:$A$188,'درآمد ناشی ازفروش'!$I$7:$I$188),0)</f>
        <v>0</v>
      </c>
      <c r="H188" s="4"/>
      <c r="I188" s="4">
        <f t="shared" si="6"/>
        <v>-13507051922</v>
      </c>
      <c r="J188" s="4"/>
      <c r="K188" s="108">
        <f t="shared" si="7"/>
        <v>-3.1760312001968632E-3</v>
      </c>
      <c r="L188" s="4"/>
      <c r="M188" s="4">
        <v>0</v>
      </c>
      <c r="N188" s="4"/>
      <c r="O188" s="4">
        <v>-13507051922</v>
      </c>
      <c r="P188" s="4"/>
      <c r="Q188" s="4">
        <v>0</v>
      </c>
      <c r="R188" s="4"/>
      <c r="S188" s="4">
        <f t="shared" si="8"/>
        <v>-13507051922</v>
      </c>
      <c r="T188" s="151"/>
      <c r="U188" s="108">
        <f>S188/درآمدها!$J$5</f>
        <v>-1.5112597155170376E-3</v>
      </c>
      <c r="W188" s="36"/>
      <c r="X188" s="228"/>
      <c r="Y188" s="228"/>
      <c r="Z188" s="228"/>
    </row>
    <row r="189" spans="1:26" s="143" customFormat="1" ht="33">
      <c r="A189" s="227" t="s">
        <v>371</v>
      </c>
      <c r="C189" s="4">
        <f>IFERROR(_xlfn.XLOOKUP(A189,'درآمد سود سهام'!$A$8:$A$132,'درآمد سود سهام'!$M$8:$M$132),)</f>
        <v>0</v>
      </c>
      <c r="D189" s="4"/>
      <c r="E189" s="4">
        <f>IFERROR(_xlfn.XLOOKUP(A189,'درآمد ناشی از تغییر قیمت  '!$A$7:$A$114,'درآمد ناشی از تغییر قیمت  '!$I$7:$I$114),0)</f>
        <v>7488840768</v>
      </c>
      <c r="F189" s="4"/>
      <c r="G189" s="4">
        <f>IFERROR(_xlfn.XLOOKUP(A189,'درآمد ناشی ازفروش'!$A$7:$A$188,'درآمد ناشی ازفروش'!$I$7:$I$188),0)</f>
        <v>0</v>
      </c>
      <c r="H189" s="4"/>
      <c r="I189" s="4">
        <f t="shared" si="6"/>
        <v>7488840768</v>
      </c>
      <c r="J189" s="4"/>
      <c r="K189" s="108">
        <f t="shared" si="7"/>
        <v>1.7609165989607306E-3</v>
      </c>
      <c r="L189" s="4"/>
      <c r="M189" s="4">
        <v>0</v>
      </c>
      <c r="N189" s="4"/>
      <c r="O189" s="4">
        <v>7488840768</v>
      </c>
      <c r="P189" s="4"/>
      <c r="Q189" s="4">
        <v>0</v>
      </c>
      <c r="R189" s="4"/>
      <c r="S189" s="4">
        <f t="shared" si="8"/>
        <v>7488840768</v>
      </c>
      <c r="T189" s="151"/>
      <c r="U189" s="108">
        <f>S189/درآمدها!$J$5</f>
        <v>8.3790181854311474E-4</v>
      </c>
      <c r="W189" s="36"/>
      <c r="X189" s="228"/>
      <c r="Y189" s="228"/>
      <c r="Z189" s="228"/>
    </row>
    <row r="190" spans="1:26" s="143" customFormat="1" ht="33">
      <c r="A190" s="227" t="s">
        <v>253</v>
      </c>
      <c r="C190" s="4">
        <f>IFERROR(_xlfn.XLOOKUP(A190,'درآمد سود سهام'!$A$8:$A$132,'درآمد سود سهام'!$M$8:$M$132),)</f>
        <v>0</v>
      </c>
      <c r="D190" s="4"/>
      <c r="E190" s="4">
        <f>IFERROR(_xlfn.XLOOKUP(A190,'درآمد ناشی از تغییر قیمت  '!$A$7:$A$114,'درآمد ناشی از تغییر قیمت  '!$I$7:$I$114),0)</f>
        <v>0</v>
      </c>
      <c r="F190" s="4"/>
      <c r="G190" s="4">
        <f>IFERROR(_xlfn.XLOOKUP(A190,'درآمد ناشی ازفروش'!$A$7:$A$188,'درآمد ناشی ازفروش'!$I$7:$I$188),0)</f>
        <v>0</v>
      </c>
      <c r="H190" s="4"/>
      <c r="I190" s="4">
        <f t="shared" si="6"/>
        <v>0</v>
      </c>
      <c r="J190" s="4"/>
      <c r="K190" s="108">
        <f t="shared" si="7"/>
        <v>0</v>
      </c>
      <c r="L190" s="4"/>
      <c r="M190" s="4">
        <v>0</v>
      </c>
      <c r="N190" s="4"/>
      <c r="O190" s="4">
        <v>0</v>
      </c>
      <c r="P190" s="4"/>
      <c r="Q190" s="4">
        <v>-4826340986</v>
      </c>
      <c r="R190" s="4"/>
      <c r="S190" s="4">
        <f t="shared" si="8"/>
        <v>-4826340986</v>
      </c>
      <c r="T190" s="151"/>
      <c r="U190" s="108">
        <f>S190/درآمدها!$J$5</f>
        <v>-5.400034550552443E-4</v>
      </c>
      <c r="W190" s="36"/>
      <c r="X190" s="228"/>
      <c r="Y190" s="228"/>
      <c r="Z190" s="228"/>
    </row>
    <row r="191" spans="1:26" s="143" customFormat="1" ht="33">
      <c r="A191" s="227" t="s">
        <v>254</v>
      </c>
      <c r="C191" s="4">
        <f>IFERROR(_xlfn.XLOOKUP(A191,'درآمد سود سهام'!$A$8:$A$132,'درآمد سود سهام'!$M$8:$M$132),)</f>
        <v>0</v>
      </c>
      <c r="D191" s="4"/>
      <c r="E191" s="4">
        <f>IFERROR(_xlfn.XLOOKUP(A191,'درآمد ناشی از تغییر قیمت  '!$A$7:$A$114,'درآمد ناشی از تغییر قیمت  '!$I$7:$I$114),0)</f>
        <v>-1069779584</v>
      </c>
      <c r="F191" s="4"/>
      <c r="G191" s="4">
        <f>IFERROR(_xlfn.XLOOKUP(A191,'درآمد ناشی ازفروش'!$A$7:$A$188,'درآمد ناشی ازفروش'!$I$7:$I$188),0)</f>
        <v>0</v>
      </c>
      <c r="H191" s="4"/>
      <c r="I191" s="4">
        <f t="shared" si="6"/>
        <v>-1069779584</v>
      </c>
      <c r="J191" s="4"/>
      <c r="K191" s="108">
        <f t="shared" si="7"/>
        <v>-2.5154662584687303E-4</v>
      </c>
      <c r="L191" s="4"/>
      <c r="M191" s="4">
        <v>5493492200</v>
      </c>
      <c r="N191" s="4"/>
      <c r="O191" s="4">
        <v>-8807657430</v>
      </c>
      <c r="P191" s="4"/>
      <c r="Q191" s="4">
        <v>-502792472</v>
      </c>
      <c r="R191" s="4"/>
      <c r="S191" s="4">
        <f t="shared" si="8"/>
        <v>-3816957702</v>
      </c>
      <c r="T191" s="151"/>
      <c r="U191" s="108">
        <f>S191/درآمدها!$J$5</f>
        <v>-4.2706687174790632E-4</v>
      </c>
      <c r="W191" s="36"/>
      <c r="X191" s="228"/>
      <c r="Y191" s="228"/>
      <c r="Z191" s="228"/>
    </row>
    <row r="192" spans="1:26" s="143" customFormat="1" ht="33">
      <c r="A192" s="227" t="s">
        <v>255</v>
      </c>
      <c r="C192" s="4">
        <f>IFERROR(_xlfn.XLOOKUP(A192,'درآمد سود سهام'!$A$8:$A$132,'درآمد سود سهام'!$M$8:$M$132),)</f>
        <v>0</v>
      </c>
      <c r="D192" s="4"/>
      <c r="E192" s="4">
        <f>IFERROR(_xlfn.XLOOKUP(A192,'درآمد ناشی از تغییر قیمت  '!$A$7:$A$114,'درآمد ناشی از تغییر قیمت  '!$I$7:$I$114),0)</f>
        <v>0</v>
      </c>
      <c r="F192" s="4"/>
      <c r="G192" s="4">
        <f>IFERROR(_xlfn.XLOOKUP(A192,'درآمد ناشی ازفروش'!$A$7:$A$188,'درآمد ناشی ازفروش'!$I$7:$I$188),0)</f>
        <v>0</v>
      </c>
      <c r="H192" s="4"/>
      <c r="I192" s="4">
        <f t="shared" si="6"/>
        <v>0</v>
      </c>
      <c r="J192" s="4"/>
      <c r="K192" s="108">
        <f t="shared" si="7"/>
        <v>0</v>
      </c>
      <c r="L192" s="4"/>
      <c r="M192" s="4">
        <v>0</v>
      </c>
      <c r="N192" s="4"/>
      <c r="O192" s="4">
        <v>0</v>
      </c>
      <c r="P192" s="4"/>
      <c r="Q192" s="4">
        <v>4561473234</v>
      </c>
      <c r="R192" s="4"/>
      <c r="S192" s="4">
        <f t="shared" si="8"/>
        <v>4561473234</v>
      </c>
      <c r="T192" s="151"/>
      <c r="U192" s="108">
        <f>S192/درآمدها!$J$5</f>
        <v>5.1036827146013408E-4</v>
      </c>
      <c r="W192" s="36"/>
      <c r="X192" s="228"/>
      <c r="Y192" s="228"/>
      <c r="Z192" s="228"/>
    </row>
    <row r="193" spans="1:26" s="143" customFormat="1" ht="33">
      <c r="A193" s="227" t="s">
        <v>265</v>
      </c>
      <c r="C193" s="4">
        <f>IFERROR(_xlfn.XLOOKUP(A193,'درآمد سود سهام'!$A$8:$A$132,'درآمد سود سهام'!$M$8:$M$132),)</f>
        <v>0</v>
      </c>
      <c r="D193" s="4"/>
      <c r="E193" s="4">
        <f>IFERROR(_xlfn.XLOOKUP(A193,'درآمد ناشی از تغییر قیمت  '!$A$7:$A$114,'درآمد ناشی از تغییر قیمت  '!$I$7:$I$114),0)</f>
        <v>0</v>
      </c>
      <c r="F193" s="4"/>
      <c r="G193" s="4">
        <f>IFERROR(_xlfn.XLOOKUP(A193,'درآمد ناشی ازفروش'!$A$7:$A$188,'درآمد ناشی ازفروش'!$I$7:$I$188),0)</f>
        <v>0</v>
      </c>
      <c r="H193" s="4"/>
      <c r="I193" s="4">
        <f t="shared" si="6"/>
        <v>0</v>
      </c>
      <c r="J193" s="4"/>
      <c r="K193" s="108">
        <f t="shared" si="7"/>
        <v>0</v>
      </c>
      <c r="L193" s="4"/>
      <c r="M193" s="4">
        <v>0</v>
      </c>
      <c r="N193" s="4"/>
      <c r="O193" s="4">
        <v>0</v>
      </c>
      <c r="P193" s="4"/>
      <c r="Q193" s="4">
        <v>517214557</v>
      </c>
      <c r="R193" s="4"/>
      <c r="S193" s="4">
        <f t="shared" si="8"/>
        <v>517214557</v>
      </c>
      <c r="T193" s="151"/>
      <c r="U193" s="108">
        <f>S193/درآمدها!$J$5</f>
        <v>5.786943951847575E-5</v>
      </c>
      <c r="W193" s="36"/>
      <c r="X193" s="228"/>
      <c r="Y193" s="228"/>
      <c r="Z193" s="228"/>
    </row>
    <row r="194" spans="1:26" s="143" customFormat="1" ht="33">
      <c r="A194" s="227" t="s">
        <v>89</v>
      </c>
      <c r="C194" s="4">
        <f>IFERROR(_xlfn.XLOOKUP(A194,'درآمد سود سهام'!$A$8:$A$132,'درآمد سود سهام'!$M$8:$M$132),)</f>
        <v>0</v>
      </c>
      <c r="D194" s="4"/>
      <c r="E194" s="4">
        <f>IFERROR(_xlfn.XLOOKUP(A194,'درآمد ناشی از تغییر قیمت  '!$A$7:$A$114,'درآمد ناشی از تغییر قیمت  '!$I$7:$I$114),0)</f>
        <v>0</v>
      </c>
      <c r="F194" s="4"/>
      <c r="G194" s="4">
        <f>IFERROR(_xlfn.XLOOKUP(A194,'درآمد ناشی ازفروش'!$A$7:$A$188,'درآمد ناشی ازفروش'!$I$7:$I$188),0)</f>
        <v>0</v>
      </c>
      <c r="H194" s="4"/>
      <c r="I194" s="4">
        <f t="shared" si="6"/>
        <v>0</v>
      </c>
      <c r="J194" s="4"/>
      <c r="K194" s="108">
        <f t="shared" si="7"/>
        <v>0</v>
      </c>
      <c r="L194" s="4"/>
      <c r="M194" s="4">
        <v>11048534960</v>
      </c>
      <c r="N194" s="4"/>
      <c r="O194" s="4">
        <v>0</v>
      </c>
      <c r="P194" s="4"/>
      <c r="Q194" s="4">
        <v>-42081886103</v>
      </c>
      <c r="R194" s="4"/>
      <c r="S194" s="4">
        <f t="shared" si="8"/>
        <v>-31033351143</v>
      </c>
      <c r="T194" s="151"/>
      <c r="U194" s="108">
        <f>S194/درآمدها!$J$5</f>
        <v>-3.4722198219673444E-3</v>
      </c>
      <c r="W194" s="36"/>
      <c r="X194" s="228"/>
      <c r="Y194" s="228"/>
      <c r="Z194" s="228"/>
    </row>
    <row r="195" spans="1:26" s="143" customFormat="1" ht="33">
      <c r="A195" s="227" t="s">
        <v>284</v>
      </c>
      <c r="C195" s="4">
        <f>IFERROR(_xlfn.XLOOKUP(A195,'درآمد سود سهام'!$A$8:$A$132,'درآمد سود سهام'!$M$8:$M$132),)</f>
        <v>0</v>
      </c>
      <c r="D195" s="4"/>
      <c r="E195" s="4">
        <f>IFERROR(_xlfn.XLOOKUP(A195,'درآمد ناشی از تغییر قیمت  '!$A$7:$A$114,'درآمد ناشی از تغییر قیمت  '!$I$7:$I$114),0)</f>
        <v>0</v>
      </c>
      <c r="F195" s="4"/>
      <c r="G195" s="4">
        <f>IFERROR(_xlfn.XLOOKUP(A195,'درآمد ناشی ازفروش'!$A$7:$A$188,'درآمد ناشی ازفروش'!$I$7:$I$188),0)</f>
        <v>0</v>
      </c>
      <c r="H195" s="4"/>
      <c r="I195" s="4">
        <f t="shared" si="6"/>
        <v>0</v>
      </c>
      <c r="J195" s="4"/>
      <c r="K195" s="108">
        <f t="shared" si="7"/>
        <v>0</v>
      </c>
      <c r="L195" s="4"/>
      <c r="M195" s="4">
        <v>6450331394</v>
      </c>
      <c r="N195" s="4"/>
      <c r="O195" s="4">
        <v>0</v>
      </c>
      <c r="P195" s="4"/>
      <c r="Q195" s="4">
        <v>-23106886470</v>
      </c>
      <c r="R195" s="4"/>
      <c r="S195" s="4">
        <f t="shared" si="8"/>
        <v>-16656555076</v>
      </c>
      <c r="T195" s="151"/>
      <c r="U195" s="108">
        <f>S195/درآمدها!$J$5</f>
        <v>-1.8636472881731793E-3</v>
      </c>
      <c r="W195" s="36"/>
      <c r="X195" s="228"/>
      <c r="Y195" s="228"/>
      <c r="Z195" s="228"/>
    </row>
    <row r="196" spans="1:26" s="143" customFormat="1" ht="33">
      <c r="A196" s="227" t="s">
        <v>256</v>
      </c>
      <c r="C196" s="4">
        <f>IFERROR(_xlfn.XLOOKUP(A196,'درآمد سود سهام'!$A$8:$A$132,'درآمد سود سهام'!$M$8:$M$132),)</f>
        <v>0</v>
      </c>
      <c r="D196" s="4"/>
      <c r="E196" s="4">
        <f>IFERROR(_xlfn.XLOOKUP(A196,'درآمد ناشی از تغییر قیمت  '!$A$7:$A$114,'درآمد ناشی از تغییر قیمت  '!$I$7:$I$114),0)</f>
        <v>8048363255</v>
      </c>
      <c r="F196" s="4"/>
      <c r="G196" s="4">
        <f>IFERROR(_xlfn.XLOOKUP(A196,'درآمد ناشی ازفروش'!$A$7:$A$188,'درآمد ناشی ازفروش'!$I$7:$I$188),0)</f>
        <v>0</v>
      </c>
      <c r="H196" s="4"/>
      <c r="I196" s="4">
        <f t="shared" si="6"/>
        <v>8048363255</v>
      </c>
      <c r="J196" s="4"/>
      <c r="K196" s="108">
        <f t="shared" si="7"/>
        <v>1.8924820128042431E-3</v>
      </c>
      <c r="L196" s="4"/>
      <c r="M196" s="4">
        <v>1944812100</v>
      </c>
      <c r="N196" s="4"/>
      <c r="O196" s="4">
        <v>17158071464</v>
      </c>
      <c r="P196" s="4"/>
      <c r="Q196" s="4">
        <v>-298306149</v>
      </c>
      <c r="R196" s="4"/>
      <c r="S196" s="4">
        <f t="shared" si="8"/>
        <v>18804577415</v>
      </c>
      <c r="T196" s="151"/>
      <c r="U196" s="108">
        <f>S196/درآمدها!$J$5</f>
        <v>2.1039824588460639E-3</v>
      </c>
      <c r="W196" s="36"/>
      <c r="X196" s="228"/>
      <c r="Y196" s="228"/>
      <c r="Z196" s="228"/>
    </row>
    <row r="197" spans="1:26" s="143" customFormat="1" ht="33">
      <c r="A197" s="227" t="s">
        <v>257</v>
      </c>
      <c r="C197" s="4">
        <f>IFERROR(_xlfn.XLOOKUP(A197,'درآمد سود سهام'!$A$8:$A$132,'درآمد سود سهام'!$M$8:$M$132),)</f>
        <v>0</v>
      </c>
      <c r="D197" s="4"/>
      <c r="E197" s="4">
        <f>IFERROR(_xlfn.XLOOKUP(A197,'درآمد ناشی از تغییر قیمت  '!$A$7:$A$114,'درآمد ناشی از تغییر قیمت  '!$I$7:$I$114),0)</f>
        <v>0</v>
      </c>
      <c r="F197" s="4"/>
      <c r="G197" s="4">
        <f>IFERROR(_xlfn.XLOOKUP(A197,'درآمد ناشی ازفروش'!$A$7:$A$188,'درآمد ناشی ازفروش'!$I$7:$I$188),0)</f>
        <v>0</v>
      </c>
      <c r="H197" s="4"/>
      <c r="I197" s="4">
        <f t="shared" si="6"/>
        <v>0</v>
      </c>
      <c r="J197" s="4"/>
      <c r="K197" s="108">
        <f t="shared" si="7"/>
        <v>0</v>
      </c>
      <c r="L197" s="4"/>
      <c r="M197" s="4">
        <v>0</v>
      </c>
      <c r="N197" s="4"/>
      <c r="O197" s="4">
        <v>0</v>
      </c>
      <c r="P197" s="4"/>
      <c r="Q197" s="4">
        <v>-14409866198</v>
      </c>
      <c r="R197" s="4"/>
      <c r="S197" s="4">
        <f t="shared" si="8"/>
        <v>-14409866198</v>
      </c>
      <c r="T197" s="151"/>
      <c r="U197" s="108">
        <f>S197/درآمدها!$J$5</f>
        <v>-1.6122726422305416E-3</v>
      </c>
      <c r="W197" s="36"/>
      <c r="X197" s="228"/>
      <c r="Y197" s="228"/>
      <c r="Z197" s="228"/>
    </row>
    <row r="198" spans="1:26" s="143" customFormat="1" ht="33">
      <c r="A198" s="227" t="s">
        <v>266</v>
      </c>
      <c r="C198" s="4">
        <f>IFERROR(_xlfn.XLOOKUP(A198,'درآمد سود سهام'!$A$8:$A$132,'درآمد سود سهام'!$M$8:$M$132),)</f>
        <v>0</v>
      </c>
      <c r="D198" s="4"/>
      <c r="E198" s="4">
        <f>IFERROR(_xlfn.XLOOKUP(A198,'درآمد ناشی از تغییر قیمت  '!$A$7:$A$114,'درآمد ناشی از تغییر قیمت  '!$I$7:$I$114),0)</f>
        <v>0</v>
      </c>
      <c r="F198" s="4"/>
      <c r="G198" s="4">
        <f>IFERROR(_xlfn.XLOOKUP(A198,'درآمد ناشی ازفروش'!$A$7:$A$188,'درآمد ناشی ازفروش'!$I$7:$I$188),0)</f>
        <v>0</v>
      </c>
      <c r="H198" s="4"/>
      <c r="I198" s="4">
        <f t="shared" si="6"/>
        <v>0</v>
      </c>
      <c r="J198" s="4"/>
      <c r="K198" s="108">
        <f t="shared" si="7"/>
        <v>0</v>
      </c>
      <c r="L198" s="4"/>
      <c r="M198" s="4">
        <v>2956231500</v>
      </c>
      <c r="N198" s="4"/>
      <c r="O198" s="4">
        <v>0</v>
      </c>
      <c r="P198" s="4"/>
      <c r="Q198" s="4">
        <v>-34089329631</v>
      </c>
      <c r="R198" s="4"/>
      <c r="S198" s="4">
        <f t="shared" si="8"/>
        <v>-31133098131</v>
      </c>
      <c r="T198" s="151"/>
      <c r="U198" s="108">
        <f>S198/درآمدها!$J$5</f>
        <v>-3.4833801851301624E-3</v>
      </c>
      <c r="W198" s="36"/>
      <c r="X198" s="228"/>
      <c r="Y198" s="228"/>
      <c r="Z198" s="228"/>
    </row>
    <row r="199" spans="1:26" s="143" customFormat="1" ht="33">
      <c r="A199" s="227" t="s">
        <v>258</v>
      </c>
      <c r="C199" s="4">
        <f>IFERROR(_xlfn.XLOOKUP(A199,'درآمد سود سهام'!$A$8:$A$132,'درآمد سود سهام'!$M$8:$M$132),)</f>
        <v>0</v>
      </c>
      <c r="D199" s="4"/>
      <c r="E199" s="4">
        <f>IFERROR(_xlfn.XLOOKUP(A199,'درآمد ناشی از تغییر قیمت  '!$A$7:$A$114,'درآمد ناشی از تغییر قیمت  '!$I$7:$I$114),0)</f>
        <v>0</v>
      </c>
      <c r="F199" s="4"/>
      <c r="G199" s="4">
        <f>IFERROR(_xlfn.XLOOKUP(A199,'درآمد ناشی ازفروش'!$A$7:$A$188,'درآمد ناشی ازفروش'!$I$7:$I$188),0)</f>
        <v>0</v>
      </c>
      <c r="H199" s="4"/>
      <c r="I199" s="4">
        <f t="shared" si="6"/>
        <v>0</v>
      </c>
      <c r="J199" s="4"/>
      <c r="K199" s="108">
        <f t="shared" si="7"/>
        <v>0</v>
      </c>
      <c r="L199" s="4"/>
      <c r="M199" s="4">
        <v>0</v>
      </c>
      <c r="N199" s="4"/>
      <c r="O199" s="4">
        <v>0</v>
      </c>
      <c r="P199" s="4"/>
      <c r="Q199" s="4">
        <v>-904539265</v>
      </c>
      <c r="R199" s="4"/>
      <c r="S199" s="4">
        <f t="shared" si="8"/>
        <v>-904539265</v>
      </c>
      <c r="T199" s="151"/>
      <c r="U199" s="108">
        <f>S199/درآمدها!$J$5</f>
        <v>-1.0120593007208034E-4</v>
      </c>
      <c r="W199" s="36"/>
      <c r="X199" s="228"/>
      <c r="Y199" s="228"/>
      <c r="Z199" s="228"/>
    </row>
    <row r="200" spans="1:26" s="143" customFormat="1" ht="33">
      <c r="A200" s="227" t="s">
        <v>347</v>
      </c>
      <c r="C200" s="4">
        <f>IFERROR(_xlfn.XLOOKUP(A200,'درآمد سود سهام'!$A$8:$A$132,'درآمد سود سهام'!$M$8:$M$132),)</f>
        <v>0</v>
      </c>
      <c r="D200" s="4"/>
      <c r="E200" s="4">
        <f>IFERROR(_xlfn.XLOOKUP(A200,'درآمد ناشی از تغییر قیمت  '!$A$7:$A$114,'درآمد ناشی از تغییر قیمت  '!$I$7:$I$114),0)</f>
        <v>0</v>
      </c>
      <c r="F200" s="4"/>
      <c r="G200" s="4">
        <f>IFERROR(_xlfn.XLOOKUP(A200,'درآمد ناشی ازفروش'!$A$7:$A$188,'درآمد ناشی ازفروش'!$I$7:$I$188),0)</f>
        <v>0</v>
      </c>
      <c r="H200" s="4"/>
      <c r="I200" s="4">
        <f t="shared" si="6"/>
        <v>0</v>
      </c>
      <c r="J200" s="4"/>
      <c r="K200" s="108">
        <f t="shared" si="7"/>
        <v>0</v>
      </c>
      <c r="L200" s="4"/>
      <c r="M200" s="4">
        <v>0</v>
      </c>
      <c r="N200" s="4"/>
      <c r="O200" s="4">
        <v>0</v>
      </c>
      <c r="P200" s="4"/>
      <c r="Q200" s="4">
        <v>1322641582</v>
      </c>
      <c r="R200" s="4"/>
      <c r="S200" s="4">
        <f t="shared" si="8"/>
        <v>1322641582</v>
      </c>
      <c r="T200" s="151"/>
      <c r="U200" s="108">
        <f>S200/درآمدها!$J$5</f>
        <v>1.4798602629850205E-4</v>
      </c>
      <c r="W200" s="36"/>
      <c r="X200" s="228"/>
      <c r="Y200" s="228"/>
      <c r="Z200" s="228"/>
    </row>
    <row r="201" spans="1:26" s="143" customFormat="1" ht="33">
      <c r="A201" s="227" t="s">
        <v>259</v>
      </c>
      <c r="C201" s="4">
        <f>IFERROR(_xlfn.XLOOKUP(A201,'درآمد سود سهام'!$A$8:$A$132,'درآمد سود سهام'!$M$8:$M$132),)</f>
        <v>0</v>
      </c>
      <c r="D201" s="4"/>
      <c r="E201" s="4">
        <f>IFERROR(_xlfn.XLOOKUP(A201,'درآمد ناشی از تغییر قیمت  '!$A$7:$A$114,'درآمد ناشی از تغییر قیمت  '!$I$7:$I$114),0)</f>
        <v>0</v>
      </c>
      <c r="F201" s="4"/>
      <c r="G201" s="4">
        <f>IFERROR(_xlfn.XLOOKUP(A201,'درآمد ناشی ازفروش'!$A$7:$A$188,'درآمد ناشی ازفروش'!$I$7:$I$188),0)</f>
        <v>0</v>
      </c>
      <c r="H201" s="4"/>
      <c r="I201" s="4">
        <f t="shared" si="6"/>
        <v>0</v>
      </c>
      <c r="J201" s="4"/>
      <c r="K201" s="108">
        <f t="shared" si="7"/>
        <v>0</v>
      </c>
      <c r="L201" s="4"/>
      <c r="M201" s="4">
        <v>29658546</v>
      </c>
      <c r="N201" s="4"/>
      <c r="O201" s="4">
        <v>0</v>
      </c>
      <c r="P201" s="4"/>
      <c r="Q201" s="4">
        <v>-4846961334</v>
      </c>
      <c r="R201" s="4"/>
      <c r="S201" s="4">
        <f>Q201+O201+M201</f>
        <v>-4817302788</v>
      </c>
      <c r="T201" s="151"/>
      <c r="U201" s="108">
        <f>S201/درآمدها!$J$5</f>
        <v>-5.3899220074030249E-4</v>
      </c>
      <c r="W201" s="36"/>
      <c r="X201" s="228"/>
      <c r="Y201" s="228"/>
      <c r="Z201" s="228"/>
    </row>
    <row r="202" spans="1:26" s="143" customFormat="1" ht="33">
      <c r="A202" s="227" t="s">
        <v>260</v>
      </c>
      <c r="C202" s="4">
        <f>IFERROR(_xlfn.XLOOKUP(A202,'درآمد سود سهام'!$A$8:$A$132,'درآمد سود سهام'!$M$8:$M$132),)</f>
        <v>0</v>
      </c>
      <c r="D202" s="4"/>
      <c r="E202" s="4">
        <f>IFERROR(_xlfn.XLOOKUP(A202,'درآمد ناشی از تغییر قیمت  '!$A$7:$A$114,'درآمد ناشی از تغییر قیمت  '!$I$7:$I$114),0)</f>
        <v>0</v>
      </c>
      <c r="F202" s="4"/>
      <c r="G202" s="4">
        <f>IFERROR(_xlfn.XLOOKUP(A202,'درآمد ناشی ازفروش'!$A$7:$A$188,'درآمد ناشی ازفروش'!$I$7:$I$188),0)</f>
        <v>0</v>
      </c>
      <c r="H202" s="4"/>
      <c r="I202" s="4">
        <f t="shared" si="6"/>
        <v>0</v>
      </c>
      <c r="J202" s="4"/>
      <c r="K202" s="108">
        <f t="shared" si="7"/>
        <v>0</v>
      </c>
      <c r="L202" s="4"/>
      <c r="M202" s="4">
        <v>542904440</v>
      </c>
      <c r="N202" s="4"/>
      <c r="O202" s="4">
        <v>0</v>
      </c>
      <c r="P202" s="4"/>
      <c r="Q202" s="4">
        <v>-13672053473</v>
      </c>
      <c r="R202" s="4"/>
      <c r="S202" s="4">
        <f t="shared" ref="S202:S204" si="9">Q202+O202+M202</f>
        <v>-13129149033</v>
      </c>
      <c r="T202" s="151"/>
      <c r="U202" s="108">
        <f>S202/درآمدها!$J$5</f>
        <v>-1.4689774013731942E-3</v>
      </c>
      <c r="W202" s="36"/>
      <c r="X202" s="228"/>
      <c r="Y202" s="228"/>
      <c r="Z202" s="228"/>
    </row>
    <row r="203" spans="1:26" s="143" customFormat="1" ht="33">
      <c r="A203" s="227" t="s">
        <v>261</v>
      </c>
      <c r="C203" s="4">
        <f>IFERROR(_xlfn.XLOOKUP(A203,'درآمد سود سهام'!$A$8:$A$132,'درآمد سود سهام'!$M$8:$M$132),)</f>
        <v>0</v>
      </c>
      <c r="D203" s="4"/>
      <c r="E203" s="4">
        <f>IFERROR(_xlfn.XLOOKUP(A203,'درآمد ناشی از تغییر قیمت  '!$A$7:$A$114,'درآمد ناشی از تغییر قیمت  '!$I$7:$I$114),0)</f>
        <v>0</v>
      </c>
      <c r="F203" s="4"/>
      <c r="G203" s="4">
        <f>IFERROR(_xlfn.XLOOKUP(A203,'درآمد ناشی ازفروش'!$A$7:$A$188,'درآمد ناشی ازفروش'!$I$7:$I$188),0)</f>
        <v>0</v>
      </c>
      <c r="H203" s="4"/>
      <c r="I203" s="4">
        <f t="shared" ref="I203:I210" si="10">G203+E203+C203</f>
        <v>0</v>
      </c>
      <c r="J203" s="4"/>
      <c r="K203" s="108">
        <f t="shared" si="7"/>
        <v>0</v>
      </c>
      <c r="L203" s="4"/>
      <c r="M203" s="4">
        <v>6500460209</v>
      </c>
      <c r="N203" s="4"/>
      <c r="O203" s="4">
        <v>0</v>
      </c>
      <c r="P203" s="4"/>
      <c r="Q203" s="4">
        <v>-4210442383</v>
      </c>
      <c r="R203" s="4"/>
      <c r="S203" s="4">
        <f t="shared" si="9"/>
        <v>2290017826</v>
      </c>
      <c r="T203" s="151"/>
      <c r="U203" s="108">
        <f>S203/درآمدها!$J$5</f>
        <v>2.5622257974834673E-4</v>
      </c>
      <c r="W203" s="36"/>
      <c r="X203" s="228"/>
      <c r="Y203" s="228"/>
      <c r="Z203" s="228"/>
    </row>
    <row r="204" spans="1:26" s="143" customFormat="1" ht="33">
      <c r="A204" s="227" t="s">
        <v>357</v>
      </c>
      <c r="C204" s="4">
        <f>IFERROR(_xlfn.XLOOKUP(A204,'درآمد سود سهام'!$A$8:$A$132,'درآمد سود سهام'!$M$8:$M$132),)</f>
        <v>0</v>
      </c>
      <c r="D204" s="4"/>
      <c r="E204" s="4">
        <f>IFERROR(_xlfn.XLOOKUP(A204,'درآمد ناشی از تغییر قیمت  '!$A$7:$A$114,'درآمد ناشی از تغییر قیمت  '!$I$7:$I$114),0)</f>
        <v>12364018065</v>
      </c>
      <c r="F204" s="4"/>
      <c r="G204" s="4">
        <f>IFERROR(_xlfn.XLOOKUP(A204,'درآمد ناشی ازفروش'!$A$7:$A$188,'درآمد ناشی ازفروش'!$I$7:$I$188),0)</f>
        <v>0</v>
      </c>
      <c r="H204" s="4"/>
      <c r="I204" s="4">
        <f t="shared" si="10"/>
        <v>12364018065</v>
      </c>
      <c r="J204" s="4"/>
      <c r="K204" s="108">
        <f t="shared" ref="K204:K211" si="11">I204/4252808322904</f>
        <v>2.9072596567336754E-3</v>
      </c>
      <c r="L204" s="4"/>
      <c r="M204" s="4">
        <v>0</v>
      </c>
      <c r="N204" s="4"/>
      <c r="O204" s="4">
        <v>12651837307</v>
      </c>
      <c r="P204" s="4"/>
      <c r="Q204" s="4">
        <v>0</v>
      </c>
      <c r="R204" s="4"/>
      <c r="S204" s="4">
        <f t="shared" si="9"/>
        <v>12651837307</v>
      </c>
      <c r="T204" s="151"/>
      <c r="U204" s="108">
        <f>S204/درآمدها!$J$5</f>
        <v>1.4155725586722642E-3</v>
      </c>
      <c r="W204" s="36"/>
      <c r="X204" s="228"/>
      <c r="Y204" s="228"/>
      <c r="Z204" s="228"/>
    </row>
    <row r="205" spans="1:26" s="143" customFormat="1" ht="33">
      <c r="A205" s="227" t="s">
        <v>267</v>
      </c>
      <c r="C205" s="4">
        <f>IFERROR(_xlfn.XLOOKUP(A205,'درآمد سود سهام'!$A$8:$A$132,'درآمد سود سهام'!$M$8:$M$132),)</f>
        <v>0</v>
      </c>
      <c r="D205" s="4"/>
      <c r="E205" s="4">
        <f>IFERROR(_xlfn.XLOOKUP(A205,'درآمد ناشی از تغییر قیمت  '!$A$7:$A$114,'درآمد ناشی از تغییر قیمت  '!$I$7:$I$114),0)</f>
        <v>0</v>
      </c>
      <c r="F205" s="4"/>
      <c r="G205" s="4">
        <f>IFERROR(_xlfn.XLOOKUP(A205,'درآمد ناشی ازفروش'!$A$7:$A$188,'درآمد ناشی ازفروش'!$I$7:$I$188),0)</f>
        <v>0</v>
      </c>
      <c r="H205" s="4"/>
      <c r="I205" s="4">
        <f t="shared" si="10"/>
        <v>0</v>
      </c>
      <c r="J205" s="4"/>
      <c r="K205" s="108">
        <f t="shared" si="11"/>
        <v>0</v>
      </c>
      <c r="L205" s="4"/>
      <c r="M205" s="4">
        <v>1123810650</v>
      </c>
      <c r="N205" s="4"/>
      <c r="O205" s="4">
        <v>0</v>
      </c>
      <c r="P205" s="4"/>
      <c r="Q205" s="4">
        <v>-11844836336</v>
      </c>
      <c r="R205" s="4"/>
      <c r="S205" s="4">
        <f>Q205+O205+M205</f>
        <v>-10721025686</v>
      </c>
      <c r="T205" s="151"/>
      <c r="U205" s="108">
        <f>S205/درآمدها!$J$5</f>
        <v>-1.1995403824490616E-3</v>
      </c>
      <c r="W205" s="36"/>
      <c r="X205" s="228"/>
      <c r="Y205" s="228"/>
      <c r="Z205" s="228"/>
    </row>
    <row r="206" spans="1:26" s="143" customFormat="1" ht="33">
      <c r="A206" s="227" t="s">
        <v>226</v>
      </c>
      <c r="C206" s="4">
        <f>IFERROR(_xlfn.XLOOKUP(A206,'درآمد سود سهام'!$A$8:$A$132,'درآمد سود سهام'!$M$8:$M$132),)</f>
        <v>0</v>
      </c>
      <c r="D206" s="4"/>
      <c r="E206" s="4">
        <f>IFERROR(_xlfn.XLOOKUP(A206,'درآمد ناشی از تغییر قیمت  '!$A$7:$A$114,'درآمد ناشی از تغییر قیمت  '!$I$7:$I$114),0)</f>
        <v>0</v>
      </c>
      <c r="F206" s="4"/>
      <c r="G206" s="4">
        <f>IFERROR(_xlfn.XLOOKUP(A206,'درآمد ناشی ازفروش'!$A$7:$A$188,'درآمد ناشی ازفروش'!$I$7:$I$188),0)</f>
        <v>0</v>
      </c>
      <c r="H206" s="4"/>
      <c r="I206" s="4">
        <f t="shared" si="10"/>
        <v>0</v>
      </c>
      <c r="J206" s="4"/>
      <c r="K206" s="108">
        <f t="shared" si="11"/>
        <v>0</v>
      </c>
      <c r="L206" s="4"/>
      <c r="M206" s="4">
        <v>0</v>
      </c>
      <c r="N206" s="4"/>
      <c r="O206" s="4">
        <v>0</v>
      </c>
      <c r="P206" s="4"/>
      <c r="Q206" s="4">
        <v>37578959</v>
      </c>
      <c r="R206" s="4"/>
      <c r="S206" s="4">
        <f t="shared" ref="S206:S211" si="12">Q206+O206+M206</f>
        <v>37578959</v>
      </c>
      <c r="T206" s="151"/>
      <c r="U206" s="108">
        <f>S206/درآمدها!$J$5</f>
        <v>4.2045864053624844E-6</v>
      </c>
      <c r="W206" s="36"/>
      <c r="X206" s="228"/>
      <c r="Y206" s="228"/>
      <c r="Z206" s="228"/>
    </row>
    <row r="207" spans="1:26" s="143" customFormat="1" ht="33">
      <c r="A207" s="227" t="s">
        <v>355</v>
      </c>
      <c r="C207" s="4">
        <f>IFERROR(_xlfn.XLOOKUP(A207,'درآمد سود سهام'!$A$8:$A$132,'درآمد سود سهام'!$M$8:$M$132),)</f>
        <v>0</v>
      </c>
      <c r="D207" s="4"/>
      <c r="E207" s="4">
        <f>IFERROR(_xlfn.XLOOKUP(A207,'درآمد ناشی از تغییر قیمت  '!$A$7:$A$114,'درآمد ناشی از تغییر قیمت  '!$I$7:$I$114),0)</f>
        <v>-625818747</v>
      </c>
      <c r="F207" s="4"/>
      <c r="G207" s="4">
        <f>IFERROR(_xlfn.XLOOKUP(A207,'درآمد ناشی ازفروش'!$A$7:$A$188,'درآمد ناشی ازفروش'!$I$7:$I$188),0)</f>
        <v>0</v>
      </c>
      <c r="H207" s="4"/>
      <c r="I207" s="4">
        <f t="shared" si="10"/>
        <v>-625818747</v>
      </c>
      <c r="J207" s="4"/>
      <c r="K207" s="108">
        <f t="shared" si="11"/>
        <v>-1.471542330345761E-4</v>
      </c>
      <c r="L207" s="4"/>
      <c r="M207" s="4">
        <v>0</v>
      </c>
      <c r="N207" s="4"/>
      <c r="O207" s="4">
        <v>0</v>
      </c>
      <c r="P207" s="4"/>
      <c r="Q207" s="4">
        <v>0</v>
      </c>
      <c r="R207" s="4"/>
      <c r="S207" s="4">
        <f t="shared" si="12"/>
        <v>0</v>
      </c>
      <c r="T207" s="151"/>
      <c r="U207" s="108">
        <f>S207/درآمدها!$J$5</f>
        <v>0</v>
      </c>
      <c r="W207" s="36"/>
      <c r="X207" s="228"/>
      <c r="Y207" s="228"/>
      <c r="Z207" s="228"/>
    </row>
    <row r="208" spans="1:26" s="143" customFormat="1" ht="33">
      <c r="A208" s="227" t="s">
        <v>344</v>
      </c>
      <c r="C208" s="4">
        <f>IFERROR(_xlfn.XLOOKUP(A208,'درآمد سود سهام'!$A$8:$A$132,'درآمد سود سهام'!$M$8:$M$132),)</f>
        <v>0</v>
      </c>
      <c r="D208" s="4"/>
      <c r="E208" s="4">
        <f>IFERROR(_xlfn.XLOOKUP(A208,'درآمد ناشی از تغییر قیمت  '!$A$7:$A$114,'درآمد ناشی از تغییر قیمت  '!$I$7:$I$114),0)</f>
        <v>192304526</v>
      </c>
      <c r="F208" s="4"/>
      <c r="G208" s="4">
        <f>IFERROR(_xlfn.XLOOKUP(A208,'درآمد ناشی ازفروش'!$A$7:$A$188,'درآمد ناشی ازفروش'!$I$7:$I$188),0)</f>
        <v>0</v>
      </c>
      <c r="H208" s="4"/>
      <c r="I208" s="4">
        <f t="shared" si="10"/>
        <v>192304526</v>
      </c>
      <c r="J208" s="4"/>
      <c r="K208" s="108">
        <f t="shared" si="11"/>
        <v>4.5218244369096376E-5</v>
      </c>
      <c r="L208" s="4"/>
      <c r="M208" s="4">
        <v>0</v>
      </c>
      <c r="N208" s="4"/>
      <c r="O208" s="4">
        <v>687660793</v>
      </c>
      <c r="P208" s="4"/>
      <c r="Q208" s="4">
        <v>0</v>
      </c>
      <c r="R208" s="4"/>
      <c r="S208" s="4">
        <f t="shared" si="12"/>
        <v>687660793</v>
      </c>
      <c r="T208" s="151"/>
      <c r="U208" s="108">
        <f>S208/درآمدها!$J$5</f>
        <v>7.6940109537057313E-5</v>
      </c>
      <c r="W208" s="36"/>
      <c r="X208" s="228"/>
      <c r="Y208" s="228"/>
      <c r="Z208" s="228"/>
    </row>
    <row r="209" spans="1:26" s="143" customFormat="1" ht="33">
      <c r="A209" s="227" t="s">
        <v>227</v>
      </c>
      <c r="C209" s="4">
        <f>IFERROR(_xlfn.XLOOKUP(A209,'درآمد سود سهام'!$A$8:$A$132,'درآمد سود سهام'!$M$8:$M$132),)</f>
        <v>0</v>
      </c>
      <c r="D209" s="4"/>
      <c r="E209" s="4">
        <f>IFERROR(_xlfn.XLOOKUP(A209,'درآمد ناشی از تغییر قیمت  '!$A$7:$A$114,'درآمد ناشی از تغییر قیمت  '!$I$7:$I$114),0)</f>
        <v>0</v>
      </c>
      <c r="F209" s="4"/>
      <c r="G209" s="4">
        <f>IFERROR(_xlfn.XLOOKUP(A209,'درآمد ناشی ازفروش'!$A$7:$A$188,'درآمد ناشی ازفروش'!$I$7:$I$188),0)</f>
        <v>0</v>
      </c>
      <c r="H209" s="4"/>
      <c r="I209" s="4">
        <f t="shared" si="10"/>
        <v>0</v>
      </c>
      <c r="J209" s="4"/>
      <c r="K209" s="108">
        <f t="shared" si="11"/>
        <v>0</v>
      </c>
      <c r="L209" s="4"/>
      <c r="M209" s="4">
        <v>0</v>
      </c>
      <c r="N209" s="4"/>
      <c r="O209" s="4">
        <v>4604784</v>
      </c>
      <c r="P209" s="4"/>
      <c r="Q209" s="4">
        <v>0</v>
      </c>
      <c r="R209" s="4"/>
      <c r="S209" s="4">
        <f t="shared" si="12"/>
        <v>4604784</v>
      </c>
      <c r="T209" s="151"/>
      <c r="U209" s="108">
        <f>S209/درآمدها!$J$5</f>
        <v>5.1521417094152827E-7</v>
      </c>
      <c r="W209" s="36"/>
      <c r="X209" s="228"/>
      <c r="Y209" s="228"/>
      <c r="Z209" s="228"/>
    </row>
    <row r="210" spans="1:26" s="143" customFormat="1" ht="33">
      <c r="A210" s="227" t="s">
        <v>356</v>
      </c>
      <c r="C210" s="4">
        <f>IFERROR(_xlfn.XLOOKUP(A210,'درآمد سود سهام'!$A$8:$A$132,'درآمد سود سهام'!$M$8:$M$132),)</f>
        <v>0</v>
      </c>
      <c r="D210" s="4"/>
      <c r="E210" s="4">
        <f>IFERROR(_xlfn.XLOOKUP(A210,'درآمد ناشی از تغییر قیمت  '!$A$7:$A$114,'درآمد ناشی از تغییر قیمت  '!$I$7:$I$114),0)</f>
        <v>1254641382</v>
      </c>
      <c r="F210" s="4"/>
      <c r="G210" s="4">
        <f>IFERROR(_xlfn.XLOOKUP(A210,'درآمد ناشی ازفروش'!$A$7:$A$188,'درآمد ناشی ازفروش'!$I$7:$I$188),0)</f>
        <v>0</v>
      </c>
      <c r="H210" s="4"/>
      <c r="I210" s="4">
        <f t="shared" si="10"/>
        <v>1254641382</v>
      </c>
      <c r="J210" s="4"/>
      <c r="K210" s="108">
        <f t="shared" si="11"/>
        <v>2.9501479651527698E-4</v>
      </c>
      <c r="L210" s="4"/>
      <c r="M210" s="4">
        <v>0</v>
      </c>
      <c r="N210" s="4"/>
      <c r="O210" s="4">
        <v>3681647319</v>
      </c>
      <c r="P210" s="4"/>
      <c r="Q210" s="4">
        <v>0</v>
      </c>
      <c r="R210" s="4"/>
      <c r="S210" s="4">
        <f t="shared" si="12"/>
        <v>3681647319</v>
      </c>
      <c r="T210" s="151"/>
      <c r="U210" s="108">
        <f>S210/درآمدها!$J$5</f>
        <v>4.1192743702151617E-4</v>
      </c>
      <c r="W210" s="36"/>
      <c r="X210" s="228"/>
      <c r="Y210" s="228"/>
      <c r="Z210" s="228"/>
    </row>
    <row r="211" spans="1:26" s="143" customFormat="1" ht="33">
      <c r="A211" s="227" t="s">
        <v>340</v>
      </c>
      <c r="C211" s="4">
        <f>IFERROR(_xlfn.XLOOKUP(A211,'درآمد سود سهام'!$A$8:$A$132,'درآمد سود سهام'!$M$8:$M$132),)</f>
        <v>0</v>
      </c>
      <c r="D211" s="4"/>
      <c r="E211" s="4">
        <f>IFERROR(_xlfn.XLOOKUP(A211,'درآمد ناشی از تغییر قیمت  '!$A$7:$A$114,'درآمد ناشی از تغییر قیمت  '!$I$7:$I$114),0)</f>
        <v>688964652</v>
      </c>
      <c r="F211" s="4"/>
      <c r="G211" s="4">
        <f>IFERROR(_xlfn.XLOOKUP(A211,'درآمد ناشی ازفروش'!$A$7:$A$188,'درآمد ناشی ازفروش'!$I$7:$I$188),0)</f>
        <v>-621261777</v>
      </c>
      <c r="H211" s="4"/>
      <c r="I211" s="4">
        <f>G211+E211+C211</f>
        <v>67702875</v>
      </c>
      <c r="J211" s="4"/>
      <c r="K211" s="108">
        <f t="shared" si="11"/>
        <v>1.5919568872967587E-5</v>
      </c>
      <c r="L211" s="4"/>
      <c r="M211" s="4">
        <v>0</v>
      </c>
      <c r="N211" s="4"/>
      <c r="O211" s="4">
        <v>0</v>
      </c>
      <c r="P211" s="4"/>
      <c r="Q211" s="4">
        <v>-621261777</v>
      </c>
      <c r="R211" s="4"/>
      <c r="S211" s="4">
        <f t="shared" si="12"/>
        <v>-621261777</v>
      </c>
      <c r="T211" s="151"/>
      <c r="U211" s="108">
        <f>S211/درآمدها!$J$5</f>
        <v>-6.9510941528357385E-5</v>
      </c>
      <c r="W211" s="36"/>
      <c r="X211" s="228"/>
      <c r="Y211" s="228"/>
      <c r="Z211" s="228"/>
    </row>
    <row r="212" spans="1:26" s="229" customFormat="1" ht="25.5" customHeight="1" thickBot="1">
      <c r="C212" s="141">
        <f>SUM('درآمد سرمایه گذاری در سهام'!C11:C211)</f>
        <v>145199775719</v>
      </c>
      <c r="D212" s="144"/>
      <c r="E212" s="141">
        <f>SUM(E11:E211)</f>
        <v>2303274091291</v>
      </c>
      <c r="F212" s="144"/>
      <c r="G212" s="141">
        <f>SUM(G11:G211)</f>
        <v>1744867777296</v>
      </c>
      <c r="H212" s="144"/>
      <c r="I212" s="141">
        <f>SUM(I11:I211)</f>
        <v>4193341644306</v>
      </c>
      <c r="J212" s="230"/>
      <c r="K212" s="59">
        <f>SUM(K11:K211)</f>
        <v>0.98601707998977206</v>
      </c>
      <c r="M212" s="141">
        <f>SUM(M11:M211)</f>
        <v>1250575157725</v>
      </c>
      <c r="N212" s="144"/>
      <c r="O212" s="141">
        <f>SUM(O11:O211)</f>
        <v>7063679078782</v>
      </c>
      <c r="P212" s="144"/>
      <c r="Q212" s="141">
        <f>SUM(Q11:Q211)</f>
        <v>297386570224</v>
      </c>
      <c r="R212" s="144"/>
      <c r="S212" s="141">
        <f>SUM(S11:S211)</f>
        <v>8611640806731</v>
      </c>
      <c r="T212" s="230"/>
      <c r="U212" s="59">
        <f>SUM(U11:U211)</f>
        <v>0.96352823035481094</v>
      </c>
      <c r="V212" s="36"/>
      <c r="W212" s="36"/>
      <c r="X212" s="36"/>
      <c r="Y212" s="221"/>
      <c r="Z212" s="221"/>
    </row>
    <row r="213" spans="1:26" ht="25.5" customHeight="1" thickTop="1">
      <c r="D213" s="4"/>
      <c r="F213" s="4"/>
      <c r="H213" s="4"/>
      <c r="J213" s="151"/>
      <c r="L213" s="143"/>
      <c r="N213" s="4"/>
      <c r="O213" s="231"/>
      <c r="P213" s="4"/>
      <c r="Q213" s="231"/>
      <c r="R213" s="4"/>
      <c r="S213" s="231"/>
      <c r="T213" s="231"/>
      <c r="V213" s="36"/>
      <c r="X213" s="36"/>
      <c r="Y213" s="36"/>
      <c r="Z213" s="36"/>
    </row>
    <row r="214" spans="1:26" s="4" customFormat="1" ht="30.75">
      <c r="A214" s="227"/>
      <c r="C214" s="233"/>
    </row>
    <row r="215" spans="1:26" s="4" customFormat="1" ht="30.75">
      <c r="A215" s="227"/>
      <c r="C215" s="234"/>
    </row>
    <row r="216" spans="1:26" s="4" customFormat="1" ht="30.75">
      <c r="A216" s="227"/>
      <c r="C216" s="233"/>
    </row>
    <row r="217" spans="1:26" s="4" customFormat="1" ht="30.75">
      <c r="A217" s="227"/>
      <c r="C217" s="235"/>
    </row>
    <row r="218" spans="1:26" s="4" customFormat="1" ht="30.75">
      <c r="A218" s="227"/>
      <c r="C218" s="233"/>
      <c r="E218" s="121"/>
    </row>
    <row r="219" spans="1:26" s="4" customFormat="1" ht="30.75">
      <c r="A219" s="227"/>
      <c r="C219" s="233"/>
    </row>
    <row r="220" spans="1:26" s="4" customFormat="1" ht="30.75">
      <c r="A220" s="227"/>
      <c r="C220" s="233"/>
    </row>
    <row r="221" spans="1:26" s="4" customFormat="1" ht="30.75">
      <c r="A221" s="227"/>
      <c r="C221" s="233"/>
    </row>
    <row r="222" spans="1:26" s="4" customFormat="1" ht="30.75">
      <c r="A222" s="227"/>
      <c r="C222" s="233"/>
    </row>
    <row r="223" spans="1:26" s="4" customFormat="1" ht="30.75">
      <c r="A223" s="227"/>
      <c r="C223" s="233"/>
    </row>
    <row r="224" spans="1:26" ht="30.75">
      <c r="A224" s="227"/>
      <c r="C224" s="233"/>
    </row>
    <row r="225" spans="1:7" ht="30.75">
      <c r="A225" s="227"/>
      <c r="C225" s="233"/>
    </row>
    <row r="226" spans="1:7" ht="30.75">
      <c r="A226" s="227"/>
      <c r="C226" s="233"/>
    </row>
    <row r="227" spans="1:7" ht="30.75">
      <c r="A227" s="227"/>
      <c r="C227" s="233"/>
      <c r="G227" s="30"/>
    </row>
    <row r="228" spans="1:7" ht="30.75">
      <c r="A228" s="227"/>
      <c r="C228" s="233"/>
    </row>
    <row r="229" spans="1:7" ht="30.75">
      <c r="A229" s="227"/>
      <c r="C229" s="233"/>
    </row>
    <row r="230" spans="1:7" ht="30.75">
      <c r="A230" s="227"/>
      <c r="C230" s="233"/>
    </row>
    <row r="231" spans="1:7" ht="30.75">
      <c r="A231" s="227"/>
      <c r="C231" s="233"/>
    </row>
    <row r="232" spans="1:7" ht="30.75">
      <c r="A232" s="227"/>
      <c r="C232" s="233"/>
    </row>
    <row r="233" spans="1:7" ht="30.75">
      <c r="A233" s="227"/>
      <c r="C233" s="233"/>
    </row>
    <row r="234" spans="1:7" ht="30.75">
      <c r="A234" s="227"/>
      <c r="C234" s="233"/>
    </row>
    <row r="235" spans="1:7" ht="30.75">
      <c r="A235" s="227"/>
      <c r="C235" s="233"/>
    </row>
    <row r="236" spans="1:7" ht="30.75">
      <c r="A236" s="227"/>
      <c r="C236" s="233"/>
    </row>
    <row r="237" spans="1:7" ht="30.75">
      <c r="A237" s="227"/>
      <c r="C237" s="233"/>
    </row>
    <row r="238" spans="1:7" ht="30.75">
      <c r="A238" s="227"/>
      <c r="C238" s="233"/>
    </row>
    <row r="239" spans="1:7" ht="30.75">
      <c r="A239" s="227"/>
      <c r="C239" s="233"/>
    </row>
    <row r="240" spans="1:7">
      <c r="C240" s="233"/>
    </row>
    <row r="241" spans="3:3">
      <c r="C241" s="233"/>
    </row>
    <row r="242" spans="3:3">
      <c r="C242" s="233"/>
    </row>
    <row r="243" spans="3:3">
      <c r="C243" s="147"/>
    </row>
    <row r="244" spans="3:3">
      <c r="C244" s="147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2" priority="1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B050"/>
    <pageSetUpPr fitToPage="1"/>
  </sheetPr>
  <dimension ref="A1:Z45"/>
  <sheetViews>
    <sheetView rightToLeft="1" view="pageBreakPreview" topLeftCell="A4" zoomScale="55" zoomScaleNormal="100" zoomScaleSheetLayoutView="55" workbookViewId="0">
      <selection activeCell="O30" sqref="O30"/>
    </sheetView>
  </sheetViews>
  <sheetFormatPr defaultColWidth="9.140625" defaultRowHeight="15"/>
  <cols>
    <col min="1" max="1" width="63" style="221" bestFit="1" customWidth="1"/>
    <col min="2" max="2" width="1.28515625" style="221" customWidth="1"/>
    <col min="3" max="3" width="29" style="34" bestFit="1" customWidth="1"/>
    <col min="4" max="4" width="1" style="221" customWidth="1"/>
    <col min="5" max="5" width="34" style="35" bestFit="1" customWidth="1"/>
    <col min="6" max="6" width="1.42578125" style="35" customWidth="1"/>
    <col min="7" max="7" width="31.85546875" style="35" bestFit="1" customWidth="1"/>
    <col min="8" max="8" width="1" style="231" customWidth="1"/>
    <col min="9" max="9" width="34" style="231" bestFit="1" customWidth="1"/>
    <col min="10" max="10" width="2" style="231" customWidth="1"/>
    <col min="11" max="11" width="22.42578125" style="232" bestFit="1" customWidth="1"/>
    <col min="12" max="12" width="1.5703125" style="221" customWidth="1"/>
    <col min="13" max="13" width="29" style="34" bestFit="1" customWidth="1"/>
    <col min="14" max="14" width="0.85546875" style="34" customWidth="1"/>
    <col min="15" max="15" width="34" style="35" bestFit="1" customWidth="1"/>
    <col min="16" max="16" width="0.85546875" style="35" customWidth="1"/>
    <col min="17" max="17" width="31.85546875" style="35" bestFit="1" customWidth="1"/>
    <col min="18" max="18" width="0.85546875" style="35" customWidth="1"/>
    <col min="19" max="19" width="34" style="35" bestFit="1" customWidth="1"/>
    <col min="20" max="20" width="1.42578125" style="35" customWidth="1"/>
    <col min="21" max="21" width="27" style="232" bestFit="1" customWidth="1"/>
    <col min="22" max="22" width="22.140625" style="221" customWidth="1"/>
    <col min="23" max="23" width="54.140625" style="221" bestFit="1" customWidth="1"/>
    <col min="24" max="24" width="21.7109375" style="221" bestFit="1" customWidth="1"/>
    <col min="25" max="25" width="51.85546875" style="221" bestFit="1" customWidth="1"/>
    <col min="26" max="26" width="21.7109375" style="221" bestFit="1" customWidth="1"/>
    <col min="27" max="27" width="18.85546875" style="221" bestFit="1" customWidth="1"/>
    <col min="28" max="16384" width="9.140625" style="221"/>
  </cols>
  <sheetData>
    <row r="1" spans="1:26" ht="27.75">
      <c r="A1" s="333" t="str">
        <f>سپرده!A1</f>
        <v>صندوق سرمایه گذاری سهامی اهرمی شاخصی کیان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</row>
    <row r="2" spans="1:26" ht="27.75">
      <c r="A2" s="333" t="s">
        <v>51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</row>
    <row r="3" spans="1:26" ht="27.75">
      <c r="A3" s="333" t="str">
        <f>درآمدها!A3</f>
        <v>برای ماه منتهی به 1404/10/30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</row>
    <row r="5" spans="1:26" s="203" customFormat="1" ht="24.75">
      <c r="A5" s="294" t="s">
        <v>353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</row>
    <row r="6" spans="1:26" s="203" customFormat="1" ht="9.75" customHeight="1">
      <c r="C6" s="28"/>
      <c r="E6" s="30"/>
      <c r="F6" s="30"/>
      <c r="G6" s="30"/>
      <c r="H6" s="222"/>
      <c r="I6" s="222"/>
      <c r="J6" s="222"/>
      <c r="K6" s="159"/>
      <c r="M6" s="28"/>
      <c r="N6" s="28"/>
      <c r="O6" s="30"/>
      <c r="P6" s="30"/>
      <c r="Q6" s="30"/>
      <c r="R6" s="30"/>
      <c r="S6" s="30"/>
      <c r="T6" s="30"/>
      <c r="U6" s="159"/>
    </row>
    <row r="7" spans="1:26" s="203" customFormat="1" ht="27" customHeight="1" thickBot="1">
      <c r="A7" s="223"/>
      <c r="B7" s="224"/>
      <c r="C7" s="333" t="s">
        <v>380</v>
      </c>
      <c r="D7" s="333"/>
      <c r="E7" s="333"/>
      <c r="F7" s="333"/>
      <c r="G7" s="333"/>
      <c r="H7" s="333"/>
      <c r="I7" s="333"/>
      <c r="J7" s="333"/>
      <c r="K7" s="333"/>
      <c r="L7" s="224"/>
      <c r="M7" s="333" t="s">
        <v>379</v>
      </c>
      <c r="N7" s="333"/>
      <c r="O7" s="333"/>
      <c r="P7" s="333"/>
      <c r="Q7" s="333"/>
      <c r="R7" s="333"/>
      <c r="S7" s="333"/>
      <c r="T7" s="333"/>
      <c r="U7" s="333"/>
    </row>
    <row r="8" spans="1:26" s="57" customFormat="1" ht="24.75" customHeight="1">
      <c r="A8" s="326" t="s">
        <v>21</v>
      </c>
      <c r="B8" s="326"/>
      <c r="C8" s="328" t="s">
        <v>9</v>
      </c>
      <c r="D8" s="330"/>
      <c r="E8" s="316" t="s">
        <v>10</v>
      </c>
      <c r="F8" s="318"/>
      <c r="G8" s="316" t="s">
        <v>11</v>
      </c>
      <c r="H8" s="331"/>
      <c r="I8" s="321" t="s">
        <v>2</v>
      </c>
      <c r="J8" s="321"/>
      <c r="K8" s="321"/>
      <c r="L8" s="326"/>
      <c r="M8" s="328" t="s">
        <v>9</v>
      </c>
      <c r="N8" s="323"/>
      <c r="O8" s="316" t="s">
        <v>10</v>
      </c>
      <c r="P8" s="318"/>
      <c r="Q8" s="316" t="s">
        <v>11</v>
      </c>
      <c r="R8" s="318"/>
      <c r="S8" s="321" t="s">
        <v>2</v>
      </c>
      <c r="T8" s="321"/>
      <c r="U8" s="321"/>
    </row>
    <row r="9" spans="1:26" s="57" customFormat="1" ht="6" customHeight="1" thickBot="1">
      <c r="A9" s="326"/>
      <c r="B9" s="326"/>
      <c r="C9" s="329"/>
      <c r="D9" s="326"/>
      <c r="E9" s="317"/>
      <c r="F9" s="319"/>
      <c r="G9" s="317"/>
      <c r="H9" s="332"/>
      <c r="I9" s="322"/>
      <c r="J9" s="322"/>
      <c r="K9" s="322"/>
      <c r="L9" s="326"/>
      <c r="M9" s="329"/>
      <c r="N9" s="324"/>
      <c r="O9" s="317"/>
      <c r="P9" s="319"/>
      <c r="Q9" s="317"/>
      <c r="R9" s="319"/>
      <c r="S9" s="322"/>
      <c r="T9" s="322"/>
      <c r="U9" s="322"/>
    </row>
    <row r="10" spans="1:26" s="57" customFormat="1" ht="42.75" customHeight="1" thickBot="1">
      <c r="A10" s="327"/>
      <c r="B10" s="326"/>
      <c r="C10" s="31" t="s">
        <v>54</v>
      </c>
      <c r="D10" s="326"/>
      <c r="E10" s="32" t="s">
        <v>55</v>
      </c>
      <c r="F10" s="320"/>
      <c r="G10" s="32" t="s">
        <v>56</v>
      </c>
      <c r="H10" s="332"/>
      <c r="I10" s="225" t="s">
        <v>6</v>
      </c>
      <c r="J10" s="225"/>
      <c r="K10" s="226" t="s">
        <v>16</v>
      </c>
      <c r="L10" s="326"/>
      <c r="M10" s="31" t="s">
        <v>54</v>
      </c>
      <c r="N10" s="325"/>
      <c r="O10" s="32" t="s">
        <v>55</v>
      </c>
      <c r="P10" s="320"/>
      <c r="Q10" s="32" t="s">
        <v>56</v>
      </c>
      <c r="R10" s="320"/>
      <c r="S10" s="33" t="s">
        <v>6</v>
      </c>
      <c r="T10" s="33"/>
      <c r="U10" s="226" t="s">
        <v>16</v>
      </c>
    </row>
    <row r="11" spans="1:26" s="57" customFormat="1" ht="42.75" customHeight="1">
      <c r="A11" s="113" t="s">
        <v>351</v>
      </c>
      <c r="B11" s="113"/>
      <c r="C11" s="28">
        <v>0</v>
      </c>
      <c r="D11" s="113"/>
      <c r="E11" s="28">
        <v>0</v>
      </c>
      <c r="F11" s="170"/>
      <c r="G11" s="28">
        <v>0</v>
      </c>
      <c r="H11" s="236"/>
      <c r="I11" s="4">
        <f>G11+E11+C11</f>
        <v>0</v>
      </c>
      <c r="J11" s="237"/>
      <c r="K11" s="108">
        <f>I11/4270067059042</f>
        <v>0</v>
      </c>
      <c r="L11" s="113"/>
      <c r="M11" s="28">
        <v>0</v>
      </c>
      <c r="N11" s="102"/>
      <c r="O11" s="28">
        <v>0</v>
      </c>
      <c r="P11" s="170"/>
      <c r="Q11" s="28">
        <v>158898630326</v>
      </c>
      <c r="R11" s="170"/>
      <c r="S11" s="4">
        <f>Q11+O11+M11</f>
        <v>158898630326</v>
      </c>
      <c r="T11" s="169"/>
      <c r="U11" s="108">
        <f>S11/درآمدها!$J$5</f>
        <v>1.7778646313736862E-2</v>
      </c>
    </row>
    <row r="12" spans="1:26" s="57" customFormat="1" ht="42.75" customHeight="1">
      <c r="A12" s="113" t="s">
        <v>360</v>
      </c>
      <c r="B12" s="113"/>
      <c r="C12" s="28"/>
      <c r="D12" s="113"/>
      <c r="E12" s="28">
        <v>987838265</v>
      </c>
      <c r="F12" s="170"/>
      <c r="G12" s="28"/>
      <c r="H12" s="236"/>
      <c r="I12" s="4">
        <f>G12+E12+C12</f>
        <v>987838265</v>
      </c>
      <c r="J12" s="237"/>
      <c r="K12" s="108">
        <f>I12/4270067059042</f>
        <v>2.3134022284456205E-4</v>
      </c>
      <c r="L12" s="113"/>
      <c r="M12" s="28">
        <v>0</v>
      </c>
      <c r="N12" s="102"/>
      <c r="O12" s="28">
        <v>1774865795</v>
      </c>
      <c r="P12" s="170"/>
      <c r="Q12" s="28">
        <v>0</v>
      </c>
      <c r="R12" s="170"/>
      <c r="S12" s="4">
        <f>Q12+O12+M12</f>
        <v>1774865795</v>
      </c>
      <c r="T12" s="169"/>
      <c r="U12" s="108">
        <f>S12/درآمدها!$J$5</f>
        <v>1.9858390949573348E-4</v>
      </c>
    </row>
    <row r="13" spans="1:26" s="229" customFormat="1" ht="25.5" customHeight="1" thickBot="1">
      <c r="C13" s="141">
        <f>SUM(C11:C12)</f>
        <v>0</v>
      </c>
      <c r="D13" s="144"/>
      <c r="E13" s="141">
        <f>SUM(E11:E12)</f>
        <v>987838265</v>
      </c>
      <c r="F13" s="144"/>
      <c r="G13" s="141">
        <f>SUM(G11:G12)</f>
        <v>0</v>
      </c>
      <c r="H13" s="144"/>
      <c r="I13" s="141">
        <f>SUM(I11:I12)</f>
        <v>987838265</v>
      </c>
      <c r="J13" s="230"/>
      <c r="K13" s="59">
        <f>SUM(K11:K12)</f>
        <v>2.3134022284456205E-4</v>
      </c>
      <c r="M13" s="141">
        <f>SUM(M11:M11)</f>
        <v>0</v>
      </c>
      <c r="N13" s="144"/>
      <c r="O13" s="141">
        <f>SUM(O11:O11)</f>
        <v>0</v>
      </c>
      <c r="P13" s="144"/>
      <c r="Q13" s="141">
        <f>SUM(Q11:Q11)</f>
        <v>158898630326</v>
      </c>
      <c r="R13" s="144"/>
      <c r="S13" s="141">
        <f>SUM(S11:S11)</f>
        <v>158898630326</v>
      </c>
      <c r="T13" s="230"/>
      <c r="U13" s="59">
        <f>SUM(U11:U12)</f>
        <v>1.7977230223232596E-2</v>
      </c>
      <c r="V13" s="36"/>
      <c r="W13" s="36"/>
      <c r="X13" s="36"/>
      <c r="Y13" s="221"/>
      <c r="Z13" s="221"/>
    </row>
    <row r="14" spans="1:26" ht="25.5" customHeight="1" thickTop="1">
      <c r="D14" s="4"/>
      <c r="F14" s="4"/>
      <c r="H14" s="4"/>
      <c r="J14" s="151"/>
      <c r="L14" s="143"/>
      <c r="N14" s="4"/>
      <c r="O14" s="231"/>
      <c r="P14" s="4"/>
      <c r="Q14" s="231"/>
      <c r="R14" s="4"/>
      <c r="S14" s="231"/>
      <c r="T14" s="231"/>
      <c r="V14" s="36"/>
      <c r="X14" s="36"/>
      <c r="Y14" s="36"/>
      <c r="Z14" s="36"/>
    </row>
    <row r="15" spans="1:26" s="4" customFormat="1" ht="30.75">
      <c r="A15" s="227"/>
      <c r="C15" s="233"/>
    </row>
    <row r="16" spans="1:26" s="4" customFormat="1" ht="30.75">
      <c r="A16" s="227"/>
      <c r="C16" s="234"/>
    </row>
    <row r="17" spans="1:3" s="4" customFormat="1" ht="30.75">
      <c r="A17" s="227"/>
      <c r="C17" s="233"/>
    </row>
    <row r="18" spans="1:3" s="4" customFormat="1" ht="30.75">
      <c r="A18" s="227"/>
      <c r="C18" s="235"/>
    </row>
    <row r="19" spans="1:3" s="4" customFormat="1" ht="30.75">
      <c r="A19" s="227"/>
      <c r="C19" s="233"/>
    </row>
    <row r="20" spans="1:3" s="4" customFormat="1" ht="30.75">
      <c r="A20" s="227"/>
      <c r="C20" s="233"/>
    </row>
    <row r="21" spans="1:3" s="4" customFormat="1" ht="30.75">
      <c r="A21" s="227"/>
      <c r="C21" s="233"/>
    </row>
    <row r="22" spans="1:3" s="4" customFormat="1" ht="30.75">
      <c r="A22" s="227"/>
      <c r="C22" s="233"/>
    </row>
    <row r="23" spans="1:3" s="4" customFormat="1" ht="30.75">
      <c r="A23" s="227"/>
      <c r="C23" s="233"/>
    </row>
    <row r="24" spans="1:3" s="4" customFormat="1" ht="30.75">
      <c r="A24" s="227"/>
      <c r="C24" s="233"/>
    </row>
    <row r="25" spans="1:3" ht="30.75">
      <c r="A25" s="227"/>
      <c r="C25" s="233"/>
    </row>
    <row r="26" spans="1:3" ht="30.75">
      <c r="A26" s="227"/>
      <c r="C26" s="233"/>
    </row>
    <row r="27" spans="1:3" ht="30.75">
      <c r="A27" s="227"/>
      <c r="C27" s="233"/>
    </row>
    <row r="28" spans="1:3" ht="30.75">
      <c r="A28" s="227"/>
      <c r="C28" s="233"/>
    </row>
    <row r="29" spans="1:3" ht="30.75">
      <c r="A29" s="227"/>
      <c r="C29" s="233"/>
    </row>
    <row r="30" spans="1:3" ht="30.75">
      <c r="A30" s="227"/>
      <c r="C30" s="233"/>
    </row>
    <row r="31" spans="1:3" ht="30.75">
      <c r="A31" s="227"/>
      <c r="C31" s="233"/>
    </row>
    <row r="32" spans="1:3" ht="30.75">
      <c r="A32" s="227"/>
      <c r="C32" s="233"/>
    </row>
    <row r="33" spans="1:3" ht="30.75">
      <c r="A33" s="227"/>
      <c r="C33" s="233"/>
    </row>
    <row r="34" spans="1:3" ht="30.75">
      <c r="A34" s="227"/>
      <c r="C34" s="233"/>
    </row>
    <row r="35" spans="1:3" ht="30.75">
      <c r="A35" s="227"/>
      <c r="C35" s="233"/>
    </row>
    <row r="36" spans="1:3" ht="30.75">
      <c r="A36" s="227"/>
      <c r="C36" s="233"/>
    </row>
    <row r="37" spans="1:3" ht="30.75">
      <c r="A37" s="227"/>
      <c r="C37" s="233"/>
    </row>
    <row r="38" spans="1:3" ht="30.75">
      <c r="A38" s="227"/>
      <c r="C38" s="233"/>
    </row>
    <row r="39" spans="1:3" ht="30.75">
      <c r="A39" s="227"/>
      <c r="C39" s="233"/>
    </row>
    <row r="40" spans="1:3" ht="30.75">
      <c r="A40" s="227"/>
      <c r="C40" s="233"/>
    </row>
    <row r="41" spans="1:3">
      <c r="C41" s="233"/>
    </row>
    <row r="42" spans="1:3">
      <c r="C42" s="233"/>
    </row>
    <row r="43" spans="1:3">
      <c r="C43" s="233"/>
    </row>
    <row r="44" spans="1:3">
      <c r="C44" s="147"/>
    </row>
    <row r="45" spans="1:3">
      <c r="C45" s="147"/>
    </row>
  </sheetData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conditionalFormatting sqref="A1:A1048576">
    <cfRule type="duplicateValues" dxfId="1" priority="2"/>
  </conditionalFormatting>
  <printOptions horizontalCentered="1"/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روکش</vt:lpstr>
      <vt:lpstr> سهام </vt:lpstr>
      <vt:lpstr>شمش</vt:lpstr>
      <vt:lpstr>اوراق </vt:lpstr>
      <vt:lpstr>تعدیل اوراق </vt:lpstr>
      <vt:lpstr>سپرده</vt:lpstr>
      <vt:lpstr>درآمدها</vt:lpstr>
      <vt:lpstr>درآمد سرمایه گذاری در سهام</vt:lpstr>
      <vt:lpstr>درآمد سرمایه گذاری در شمش 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 </vt:lpstr>
      <vt:lpstr>' سهام '!Print_Area</vt:lpstr>
      <vt:lpstr>'اوراق '!Print_Area</vt:lpstr>
      <vt:lpstr>'تعدیل اوراق 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شمش '!Print_Area</vt:lpstr>
      <vt:lpstr>'درآمد سود سهام'!Print_Area</vt:lpstr>
      <vt:lpstr>'درآمد ناشی از تغییر قیمت 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شمش!Print_Area</vt:lpstr>
      <vt:lpstr>' سهام '!Print_Titles</vt:lpstr>
      <vt:lpstr>'درآمد سرمایه گذاری در سهام'!Print_Titles</vt:lpstr>
      <vt:lpstr>'درآمد سرمایه گذاری در شمش '!Print_Titles</vt:lpstr>
      <vt:lpstr>'درآمد ناشی از تغییر قیمت  '!Print_Titles</vt:lpstr>
      <vt:lpstr>'درآمد ناشی ازفروش'!Print_Titles</vt:lpstr>
      <vt:lpstr>شمش!Print_Titles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Zahra Booryaee</cp:lastModifiedBy>
  <cp:lastPrinted>2023-10-25T16:54:14Z</cp:lastPrinted>
  <dcterms:created xsi:type="dcterms:W3CDTF">2017-11-22T14:26:20Z</dcterms:created>
  <dcterms:modified xsi:type="dcterms:W3CDTF">2026-01-27T06:26:02Z</dcterms:modified>
</cp:coreProperties>
</file>